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an 2024\giải phóng mặt bằng\trụ sở công an xã lan mẫu\Phương án\"/>
    </mc:Choice>
  </mc:AlternateContent>
  <bookViews>
    <workbookView xWindow="-120" yWindow="-120" windowWidth="29040" windowHeight="15840"/>
  </bookViews>
  <sheets>
    <sheet name="DA LS1" sheetId="1" r:id="rId1"/>
    <sheet name="Thon Noi Dinh" sheetId="4" state="hidden" r:id="rId2"/>
    <sheet name="DS Thành Hạnh Yên Thịnh" sheetId="2" state="hidden" r:id="rId3"/>
    <sheet name="DS Thành Hạnh Yên Thịnh (2)" sheetId="3" state="hidden" r:id="rId4"/>
  </sheets>
  <definedNames>
    <definedName name="_xlnm._FilterDatabase" localSheetId="0" hidden="1">'DA LS1'!$A$6:$AU$14</definedName>
    <definedName name="_xlnm._FilterDatabase" localSheetId="2" hidden="1">'DS Thành Hạnh Yên Thịnh'!$B$68:$B$124</definedName>
    <definedName name="_xlnm._FilterDatabase" localSheetId="3" hidden="1">'DS Thành Hạnh Yên Thịnh (2)'!$B$68:$B$125</definedName>
    <definedName name="_xlnm.Print_Titles" localSheetId="0">'DA LS1'!$4:$5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7" i="1" l="1"/>
  <c r="T17" i="1" s="1"/>
  <c r="S18" i="1"/>
  <c r="T18" i="1" s="1"/>
  <c r="S16" i="1"/>
  <c r="T16" i="1" s="1"/>
  <c r="T19" i="1" l="1"/>
  <c r="AC15" i="1"/>
  <c r="V17" i="1"/>
  <c r="X17" i="1"/>
  <c r="V15" i="1"/>
  <c r="H19" i="1"/>
  <c r="I19" i="1"/>
  <c r="N19" i="1"/>
  <c r="O19" i="1"/>
  <c r="Y19" i="1"/>
  <c r="G19" i="1"/>
  <c r="J15" i="1"/>
  <c r="K15" i="1" s="1"/>
  <c r="Z17" i="1" l="1"/>
  <c r="M15" i="1"/>
  <c r="J8" i="1"/>
  <c r="J9" i="1"/>
  <c r="M9" i="1" s="1"/>
  <c r="J10" i="1"/>
  <c r="P10" i="1" s="1"/>
  <c r="J11" i="1"/>
  <c r="K11" i="1" s="1"/>
  <c r="J12" i="1"/>
  <c r="K12" i="1" s="1"/>
  <c r="J13" i="1"/>
  <c r="M13" i="1" s="1"/>
  <c r="M11" i="1" l="1"/>
  <c r="K8" i="1"/>
  <c r="V18" i="1"/>
  <c r="X18" i="1"/>
  <c r="AD15" i="1"/>
  <c r="X15" i="1"/>
  <c r="R15" i="1"/>
  <c r="V16" i="1"/>
  <c r="X16" i="1"/>
  <c r="P13" i="1"/>
  <c r="K13" i="1"/>
  <c r="M12" i="1"/>
  <c r="P11" i="1"/>
  <c r="R11" i="1" s="1"/>
  <c r="K9" i="1"/>
  <c r="P9" i="1"/>
  <c r="M8" i="1"/>
  <c r="R10" i="1"/>
  <c r="V10" i="1"/>
  <c r="AC10" i="1"/>
  <c r="X10" i="1"/>
  <c r="M10" i="1"/>
  <c r="X13" i="1"/>
  <c r="P12" i="1"/>
  <c r="K10" i="1"/>
  <c r="P8" i="1"/>
  <c r="A7" i="1"/>
  <c r="Z10" i="1" l="1"/>
  <c r="V11" i="1"/>
  <c r="X11" i="1"/>
  <c r="Z11" i="1"/>
  <c r="AA11" i="1" s="1"/>
  <c r="Z15" i="1"/>
  <c r="Z16" i="1"/>
  <c r="Z18" i="1"/>
  <c r="AC11" i="1"/>
  <c r="AD11" i="1" s="1"/>
  <c r="R13" i="1"/>
  <c r="V13" i="1"/>
  <c r="AC13" i="1"/>
  <c r="AD13" i="1" s="1"/>
  <c r="R9" i="1"/>
  <c r="AC9" i="1"/>
  <c r="AD9" i="1" s="1"/>
  <c r="V9" i="1"/>
  <c r="X9" i="1"/>
  <c r="V8" i="1"/>
  <c r="AC8" i="1"/>
  <c r="AD8" i="1" s="1"/>
  <c r="X8" i="1"/>
  <c r="R8" i="1"/>
  <c r="V12" i="1"/>
  <c r="AC12" i="1"/>
  <c r="AD12" i="1" s="1"/>
  <c r="X12" i="1"/>
  <c r="R12" i="1"/>
  <c r="A14" i="1"/>
  <c r="AE11" i="1" l="1"/>
  <c r="Z12" i="1"/>
  <c r="AA15" i="1"/>
  <c r="AE15" i="1" s="1"/>
  <c r="Z13" i="1"/>
  <c r="AA13" i="1" s="1"/>
  <c r="AE13" i="1" s="1"/>
  <c r="Z8" i="1"/>
  <c r="Z9" i="1"/>
  <c r="AA9" i="1" s="1"/>
  <c r="AE9" i="1" s="1"/>
  <c r="AA8" i="1"/>
  <c r="AE8" i="1" s="1"/>
  <c r="AA12" i="1" l="1"/>
  <c r="AE12" i="1" s="1"/>
  <c r="B25" i="4" l="1"/>
  <c r="D13" i="4"/>
  <c r="E13" i="4" s="1"/>
  <c r="F13" i="4" s="1"/>
  <c r="B18" i="4"/>
  <c r="E15" i="4" s="1"/>
  <c r="F15" i="4" s="1"/>
  <c r="B11" i="4"/>
  <c r="C5" i="4"/>
  <c r="E138" i="3"/>
  <c r="E137" i="3"/>
  <c r="E136" i="3"/>
  <c r="E135" i="3"/>
  <c r="E134" i="3"/>
  <c r="E133" i="3"/>
  <c r="E132" i="3"/>
  <c r="D132" i="3"/>
  <c r="I134" i="3" s="1"/>
  <c r="D68" i="3"/>
  <c r="I124" i="3" s="1"/>
  <c r="D52" i="3"/>
  <c r="D45" i="3"/>
  <c r="D42" i="3"/>
  <c r="C34" i="3"/>
  <c r="H32" i="3"/>
  <c r="H27" i="3"/>
  <c r="D27" i="3"/>
  <c r="E27" i="3" s="1"/>
  <c r="D15" i="3"/>
  <c r="D10" i="3"/>
  <c r="C9" i="3"/>
  <c r="H3" i="3"/>
  <c r="I141" i="3" l="1"/>
  <c r="I137" i="3"/>
  <c r="J137" i="3" s="1"/>
  <c r="K137" i="3" s="1"/>
  <c r="I133" i="3"/>
  <c r="J133" i="3" s="1"/>
  <c r="K133" i="3" s="1"/>
  <c r="E14" i="4"/>
  <c r="F14" i="4" s="1"/>
  <c r="I140" i="3"/>
  <c r="I136" i="3"/>
  <c r="I132" i="3"/>
  <c r="J132" i="3" s="1"/>
  <c r="K132" i="3" s="1"/>
  <c r="E17" i="4"/>
  <c r="F17" i="4" s="1"/>
  <c r="G132" i="3"/>
  <c r="J134" i="3" s="1"/>
  <c r="K134" i="3" s="1"/>
  <c r="I139" i="3"/>
  <c r="J139" i="3" s="1"/>
  <c r="I135" i="3"/>
  <c r="J135" i="3" s="1"/>
  <c r="K135" i="3" s="1"/>
  <c r="E16" i="4"/>
  <c r="F16" i="4" s="1"/>
  <c r="I138" i="3"/>
  <c r="J138" i="3" s="1"/>
  <c r="K138" i="3" s="1"/>
  <c r="D5" i="4"/>
  <c r="K139" i="3"/>
  <c r="I29" i="3"/>
  <c r="G27" i="3"/>
  <c r="I31" i="3"/>
  <c r="J31" i="3" s="1"/>
  <c r="K31" i="3" s="1"/>
  <c r="I30" i="3"/>
  <c r="J30" i="3" s="1"/>
  <c r="K30" i="3" s="1"/>
  <c r="I28" i="3"/>
  <c r="J28" i="3" s="1"/>
  <c r="K28" i="3" s="1"/>
  <c r="I27" i="3"/>
  <c r="J27" i="3" s="1"/>
  <c r="K27" i="3" s="1"/>
  <c r="D32" i="3"/>
  <c r="E32" i="3" s="1"/>
  <c r="I71" i="3"/>
  <c r="I79" i="3"/>
  <c r="I87" i="3"/>
  <c r="I95" i="3"/>
  <c r="I103" i="3"/>
  <c r="I111" i="3"/>
  <c r="I119" i="3"/>
  <c r="I74" i="3"/>
  <c r="I82" i="3"/>
  <c r="I90" i="3"/>
  <c r="I98" i="3"/>
  <c r="I106" i="3"/>
  <c r="I114" i="3"/>
  <c r="I122" i="3"/>
  <c r="I69" i="3"/>
  <c r="I77" i="3"/>
  <c r="I85" i="3"/>
  <c r="I93" i="3"/>
  <c r="I101" i="3"/>
  <c r="I109" i="3"/>
  <c r="I117" i="3"/>
  <c r="I125" i="3"/>
  <c r="I72" i="3"/>
  <c r="I80" i="3"/>
  <c r="I88" i="3"/>
  <c r="I96" i="3"/>
  <c r="I104" i="3"/>
  <c r="I112" i="3"/>
  <c r="I120" i="3"/>
  <c r="I75" i="3"/>
  <c r="I83" i="3"/>
  <c r="I91" i="3"/>
  <c r="I99" i="3"/>
  <c r="I107" i="3"/>
  <c r="I115" i="3"/>
  <c r="I123" i="3"/>
  <c r="I70" i="3"/>
  <c r="I78" i="3"/>
  <c r="I86" i="3"/>
  <c r="I94" i="3"/>
  <c r="I102" i="3"/>
  <c r="I110" i="3"/>
  <c r="I118" i="3"/>
  <c r="I126" i="3"/>
  <c r="D3" i="3"/>
  <c r="E3" i="3" s="1"/>
  <c r="I9" i="3" s="1"/>
  <c r="G68" i="3"/>
  <c r="J124" i="3" s="1"/>
  <c r="K124" i="3" s="1"/>
  <c r="I73" i="3"/>
  <c r="I81" i="3"/>
  <c r="I89" i="3"/>
  <c r="I97" i="3"/>
  <c r="I105" i="3"/>
  <c r="I113" i="3"/>
  <c r="I121" i="3"/>
  <c r="I68" i="3"/>
  <c r="J68" i="3" s="1"/>
  <c r="K68" i="3" s="1"/>
  <c r="I76" i="3"/>
  <c r="I84" i="3"/>
  <c r="I92" i="3"/>
  <c r="I100" i="3"/>
  <c r="I108" i="3"/>
  <c r="I116" i="3"/>
  <c r="J140" i="3" l="1"/>
  <c r="K140" i="3" s="1"/>
  <c r="J141" i="3"/>
  <c r="K141" i="3" s="1"/>
  <c r="J136" i="3"/>
  <c r="K136" i="3" s="1"/>
  <c r="J29" i="3"/>
  <c r="K29" i="3" s="1"/>
  <c r="E10" i="4"/>
  <c r="F10" i="4" s="1"/>
  <c r="E8" i="4"/>
  <c r="F8" i="4" s="1"/>
  <c r="E9" i="4"/>
  <c r="F9" i="4" s="1"/>
  <c r="E7" i="4"/>
  <c r="F7" i="4" s="1"/>
  <c r="E5" i="4"/>
  <c r="F5" i="4" s="1"/>
  <c r="E6" i="4"/>
  <c r="F6" i="4" s="1"/>
  <c r="J75" i="3"/>
  <c r="K75" i="3" s="1"/>
  <c r="J125" i="3"/>
  <c r="K125" i="3" s="1"/>
  <c r="J122" i="3"/>
  <c r="K122" i="3" s="1"/>
  <c r="J111" i="3"/>
  <c r="K111" i="3" s="1"/>
  <c r="J78" i="3"/>
  <c r="K78" i="3" s="1"/>
  <c r="J121" i="3"/>
  <c r="K121" i="3" s="1"/>
  <c r="J70" i="3"/>
  <c r="K70" i="3" s="1"/>
  <c r="J117" i="3"/>
  <c r="K117" i="3" s="1"/>
  <c r="J103" i="3"/>
  <c r="K103" i="3" s="1"/>
  <c r="J113" i="3"/>
  <c r="K113" i="3" s="1"/>
  <c r="J123" i="3"/>
  <c r="K123" i="3" s="1"/>
  <c r="J109" i="3"/>
  <c r="K109" i="3" s="1"/>
  <c r="J95" i="3"/>
  <c r="K95" i="3" s="1"/>
  <c r="J105" i="3"/>
  <c r="K105" i="3" s="1"/>
  <c r="J115" i="3"/>
  <c r="K115" i="3" s="1"/>
  <c r="J101" i="3"/>
  <c r="K101" i="3" s="1"/>
  <c r="J87" i="3"/>
  <c r="K87" i="3" s="1"/>
  <c r="J100" i="3"/>
  <c r="K100" i="3" s="1"/>
  <c r="J97" i="3"/>
  <c r="K97" i="3" s="1"/>
  <c r="J110" i="3"/>
  <c r="K110" i="3" s="1"/>
  <c r="J107" i="3"/>
  <c r="K107" i="3" s="1"/>
  <c r="J96" i="3"/>
  <c r="K96" i="3" s="1"/>
  <c r="J93" i="3"/>
  <c r="K93" i="3" s="1"/>
  <c r="J90" i="3"/>
  <c r="K90" i="3" s="1"/>
  <c r="J79" i="3"/>
  <c r="K79" i="3" s="1"/>
  <c r="J92" i="3"/>
  <c r="K92" i="3" s="1"/>
  <c r="J89" i="3"/>
  <c r="K89" i="3" s="1"/>
  <c r="J102" i="3"/>
  <c r="K102" i="3" s="1"/>
  <c r="J99" i="3"/>
  <c r="K99" i="3" s="1"/>
  <c r="J88" i="3"/>
  <c r="K88" i="3" s="1"/>
  <c r="J85" i="3"/>
  <c r="K85" i="3" s="1"/>
  <c r="J82" i="3"/>
  <c r="K82" i="3" s="1"/>
  <c r="J71" i="3"/>
  <c r="K71" i="3" s="1"/>
  <c r="I25" i="3"/>
  <c r="I17" i="3"/>
  <c r="I12" i="3"/>
  <c r="I19" i="3"/>
  <c r="I14" i="3"/>
  <c r="I4" i="3"/>
  <c r="I13" i="3"/>
  <c r="I22" i="3"/>
  <c r="I7" i="3"/>
  <c r="I3" i="3"/>
  <c r="I26" i="3"/>
  <c r="I24" i="3"/>
  <c r="I16" i="3"/>
  <c r="I11" i="3"/>
  <c r="I21" i="3"/>
  <c r="I6" i="3"/>
  <c r="I18" i="3"/>
  <c r="I23" i="3"/>
  <c r="I15" i="3"/>
  <c r="I10" i="3"/>
  <c r="I8" i="3"/>
  <c r="I20" i="3"/>
  <c r="I5" i="3"/>
  <c r="G3" i="3"/>
  <c r="J9" i="3" s="1"/>
  <c r="K9" i="3" s="1"/>
  <c r="J120" i="3"/>
  <c r="K120" i="3" s="1"/>
  <c r="J114" i="3"/>
  <c r="K114" i="3" s="1"/>
  <c r="J116" i="3"/>
  <c r="K116" i="3" s="1"/>
  <c r="J126" i="3"/>
  <c r="K126" i="3" s="1"/>
  <c r="J112" i="3"/>
  <c r="K112" i="3" s="1"/>
  <c r="J106" i="3"/>
  <c r="K106" i="3" s="1"/>
  <c r="J108" i="3"/>
  <c r="K108" i="3" s="1"/>
  <c r="J118" i="3"/>
  <c r="K118" i="3" s="1"/>
  <c r="J104" i="3"/>
  <c r="K104" i="3" s="1"/>
  <c r="J98" i="3"/>
  <c r="K98" i="3" s="1"/>
  <c r="J84" i="3"/>
  <c r="K84" i="3" s="1"/>
  <c r="J81" i="3"/>
  <c r="K81" i="3" s="1"/>
  <c r="J94" i="3"/>
  <c r="K94" i="3" s="1"/>
  <c r="J91" i="3"/>
  <c r="K91" i="3" s="1"/>
  <c r="J80" i="3"/>
  <c r="K80" i="3" s="1"/>
  <c r="J77" i="3"/>
  <c r="K77" i="3" s="1"/>
  <c r="J74" i="3"/>
  <c r="K74" i="3" s="1"/>
  <c r="I61" i="3"/>
  <c r="I53" i="3"/>
  <c r="I48" i="3"/>
  <c r="I43" i="3"/>
  <c r="I38" i="3"/>
  <c r="I33" i="3"/>
  <c r="I40" i="3"/>
  <c r="I58" i="3"/>
  <c r="I45" i="3"/>
  <c r="I35" i="3"/>
  <c r="I55" i="3"/>
  <c r="I50" i="3"/>
  <c r="I60" i="3"/>
  <c r="I52" i="3"/>
  <c r="I47" i="3"/>
  <c r="I42" i="3"/>
  <c r="I37" i="3"/>
  <c r="I32" i="3"/>
  <c r="I57" i="3"/>
  <c r="G32" i="3"/>
  <c r="I62" i="3"/>
  <c r="I54" i="3"/>
  <c r="I49" i="3"/>
  <c r="I44" i="3"/>
  <c r="I39" i="3"/>
  <c r="I59" i="3"/>
  <c r="I46" i="3"/>
  <c r="I36" i="3"/>
  <c r="J36" i="3" s="1"/>
  <c r="K36" i="3" s="1"/>
  <c r="I56" i="3"/>
  <c r="I51" i="3"/>
  <c r="I41" i="3"/>
  <c r="J76" i="3"/>
  <c r="K76" i="3" s="1"/>
  <c r="J73" i="3"/>
  <c r="K73" i="3" s="1"/>
  <c r="J86" i="3"/>
  <c r="K86" i="3" s="1"/>
  <c r="J83" i="3"/>
  <c r="K83" i="3" s="1"/>
  <c r="J72" i="3"/>
  <c r="K72" i="3" s="1"/>
  <c r="J69" i="3"/>
  <c r="K69" i="3" s="1"/>
  <c r="J119" i="3"/>
  <c r="K119" i="3" s="1"/>
  <c r="I34" i="3"/>
  <c r="J56" i="3" l="1"/>
  <c r="K56" i="3" s="1"/>
  <c r="J39" i="3"/>
  <c r="K39" i="3" s="1"/>
  <c r="J62" i="3"/>
  <c r="K62" i="3" s="1"/>
  <c r="J37" i="3"/>
  <c r="K37" i="3" s="1"/>
  <c r="J60" i="3"/>
  <c r="K60" i="3" s="1"/>
  <c r="J38" i="3"/>
  <c r="K38" i="3" s="1"/>
  <c r="J20" i="3"/>
  <c r="K20" i="3" s="1"/>
  <c r="J23" i="3"/>
  <c r="K23" i="3" s="1"/>
  <c r="J11" i="3"/>
  <c r="K11" i="3" s="1"/>
  <c r="J3" i="3"/>
  <c r="K3" i="3" s="1"/>
  <c r="J4" i="3"/>
  <c r="K4" i="3" s="1"/>
  <c r="J17" i="3"/>
  <c r="K17" i="3" s="1"/>
  <c r="J8" i="3"/>
  <c r="K8" i="3" s="1"/>
  <c r="J18" i="3"/>
  <c r="K18" i="3" s="1"/>
  <c r="J16" i="3"/>
  <c r="K16" i="3" s="1"/>
  <c r="J7" i="3"/>
  <c r="K7" i="3" s="1"/>
  <c r="J14" i="3"/>
  <c r="K14" i="3" s="1"/>
  <c r="J25" i="3"/>
  <c r="K25" i="3" s="1"/>
  <c r="J50" i="3"/>
  <c r="K50" i="3" s="1"/>
  <c r="J43" i="3"/>
  <c r="K43" i="3" s="1"/>
  <c r="J46" i="3"/>
  <c r="K46" i="3" s="1"/>
  <c r="J57" i="3"/>
  <c r="K57" i="3" s="1"/>
  <c r="J55" i="3"/>
  <c r="K55" i="3" s="1"/>
  <c r="J48" i="3"/>
  <c r="K48" i="3" s="1"/>
  <c r="J10" i="3"/>
  <c r="K10" i="3" s="1"/>
  <c r="J24" i="3"/>
  <c r="K24" i="3" s="1"/>
  <c r="J19" i="3"/>
  <c r="K19" i="3" s="1"/>
  <c r="J59" i="3"/>
  <c r="K59" i="3" s="1"/>
  <c r="J32" i="3"/>
  <c r="K32" i="3" s="1"/>
  <c r="J35" i="3"/>
  <c r="K35" i="3" s="1"/>
  <c r="J53" i="3"/>
  <c r="K53" i="3" s="1"/>
  <c r="J15" i="3"/>
  <c r="K15" i="3" s="1"/>
  <c r="J26" i="3"/>
  <c r="K26" i="3" s="1"/>
  <c r="J12" i="3"/>
  <c r="K12" i="3" s="1"/>
  <c r="J61" i="3"/>
  <c r="K61" i="3" s="1"/>
  <c r="J44" i="3"/>
  <c r="K44" i="3" s="1"/>
  <c r="J45" i="3"/>
  <c r="K45" i="3" s="1"/>
  <c r="J42" i="3"/>
  <c r="K42" i="3" s="1"/>
  <c r="J58" i="3"/>
  <c r="K58" i="3" s="1"/>
  <c r="J34" i="3"/>
  <c r="K34" i="3" s="1"/>
  <c r="J49" i="3"/>
  <c r="K49" i="3" s="1"/>
  <c r="J47" i="3"/>
  <c r="K47" i="3" s="1"/>
  <c r="J40" i="3"/>
  <c r="K40" i="3" s="1"/>
  <c r="J6" i="3"/>
  <c r="K6" i="3" s="1"/>
  <c r="J22" i="3"/>
  <c r="K22" i="3" s="1"/>
  <c r="J41" i="3"/>
  <c r="K41" i="3" s="1"/>
  <c r="J51" i="3"/>
  <c r="K51" i="3" s="1"/>
  <c r="J54" i="3"/>
  <c r="K54" i="3" s="1"/>
  <c r="J52" i="3"/>
  <c r="K52" i="3" s="1"/>
  <c r="J33" i="3"/>
  <c r="K33" i="3" s="1"/>
  <c r="J5" i="3"/>
  <c r="K5" i="3" s="1"/>
  <c r="J21" i="3"/>
  <c r="K21" i="3" s="1"/>
  <c r="J13" i="3"/>
  <c r="K13" i="3" s="1"/>
  <c r="H32" i="2"/>
  <c r="H27" i="2"/>
  <c r="H3" i="2"/>
  <c r="D52" i="2"/>
  <c r="D45" i="2"/>
  <c r="D42" i="2"/>
  <c r="D27" i="2"/>
  <c r="E27" i="2" s="1"/>
  <c r="G27" i="2" s="1"/>
  <c r="D15" i="2"/>
  <c r="D10" i="2"/>
  <c r="C34" i="2"/>
  <c r="D32" i="2" s="1"/>
  <c r="C9" i="2"/>
  <c r="D3" i="2" s="1"/>
  <c r="J14" i="1"/>
  <c r="J7" i="1"/>
  <c r="J19" i="1" s="1"/>
  <c r="K7" i="1" l="1"/>
  <c r="P7" i="1"/>
  <c r="M7" i="1"/>
  <c r="K14" i="1"/>
  <c r="M14" i="1"/>
  <c r="P14" i="1"/>
  <c r="AC14" i="1" s="1"/>
  <c r="AD14" i="1" s="1"/>
  <c r="I27" i="2"/>
  <c r="J27" i="2" s="1"/>
  <c r="K27" i="2" s="1"/>
  <c r="I28" i="2"/>
  <c r="J28" i="2" s="1"/>
  <c r="K28" i="2" s="1"/>
  <c r="E3" i="2"/>
  <c r="I31" i="2"/>
  <c r="J31" i="2" s="1"/>
  <c r="K31" i="2" s="1"/>
  <c r="I30" i="2"/>
  <c r="J30" i="2" s="1"/>
  <c r="K30" i="2" s="1"/>
  <c r="I29" i="2"/>
  <c r="J29" i="2" s="1"/>
  <c r="K29" i="2" s="1"/>
  <c r="E32" i="2"/>
  <c r="M19" i="1" l="1"/>
  <c r="AC7" i="1"/>
  <c r="K19" i="1"/>
  <c r="X7" i="1"/>
  <c r="V7" i="1"/>
  <c r="R7" i="1"/>
  <c r="R14" i="1"/>
  <c r="X14" i="1"/>
  <c r="V14" i="1"/>
  <c r="G32" i="2"/>
  <c r="I33" i="2"/>
  <c r="I41" i="2"/>
  <c r="I49" i="2"/>
  <c r="I57" i="2"/>
  <c r="J57" i="2" s="1"/>
  <c r="K57" i="2" s="1"/>
  <c r="I42" i="2"/>
  <c r="J42" i="2" s="1"/>
  <c r="K42" i="2" s="1"/>
  <c r="I50" i="2"/>
  <c r="J50" i="2" s="1"/>
  <c r="K50" i="2" s="1"/>
  <c r="I58" i="2"/>
  <c r="I54" i="2"/>
  <c r="J54" i="2" s="1"/>
  <c r="K54" i="2" s="1"/>
  <c r="I55" i="2"/>
  <c r="I35" i="2"/>
  <c r="I43" i="2"/>
  <c r="I51" i="2"/>
  <c r="J51" i="2" s="1"/>
  <c r="K51" i="2" s="1"/>
  <c r="I59" i="2"/>
  <c r="J59" i="2" s="1"/>
  <c r="K59" i="2" s="1"/>
  <c r="I46" i="2"/>
  <c r="J46" i="2" s="1"/>
  <c r="K46" i="2" s="1"/>
  <c r="I47" i="2"/>
  <c r="I36" i="2"/>
  <c r="J36" i="2" s="1"/>
  <c r="K36" i="2" s="1"/>
  <c r="I44" i="2"/>
  <c r="I52" i="2"/>
  <c r="J52" i="2" s="1"/>
  <c r="K52" i="2" s="1"/>
  <c r="I60" i="2"/>
  <c r="I62" i="2"/>
  <c r="J62" i="2" s="1"/>
  <c r="K62" i="2" s="1"/>
  <c r="I39" i="2"/>
  <c r="J39" i="2" s="1"/>
  <c r="K39" i="2" s="1"/>
  <c r="I37" i="2"/>
  <c r="J37" i="2" s="1"/>
  <c r="K37" i="2" s="1"/>
  <c r="I45" i="2"/>
  <c r="I53" i="2"/>
  <c r="J53" i="2" s="1"/>
  <c r="K53" i="2" s="1"/>
  <c r="I61" i="2"/>
  <c r="J61" i="2" s="1"/>
  <c r="K61" i="2" s="1"/>
  <c r="I32" i="2"/>
  <c r="J32" i="2" s="1"/>
  <c r="K32" i="2" s="1"/>
  <c r="I40" i="2"/>
  <c r="I48" i="2"/>
  <c r="J48" i="2" s="1"/>
  <c r="K48" i="2" s="1"/>
  <c r="I56" i="2"/>
  <c r="J56" i="2" s="1"/>
  <c r="K56" i="2" s="1"/>
  <c r="I38" i="2"/>
  <c r="J38" i="2" s="1"/>
  <c r="K38" i="2" s="1"/>
  <c r="I34" i="2"/>
  <c r="G3" i="2"/>
  <c r="I3" i="2"/>
  <c r="I11" i="2"/>
  <c r="I19" i="2"/>
  <c r="I4" i="2"/>
  <c r="J4" i="2" s="1"/>
  <c r="K4" i="2" s="1"/>
  <c r="I12" i="2"/>
  <c r="J12" i="2" s="1"/>
  <c r="K12" i="2" s="1"/>
  <c r="I20" i="2"/>
  <c r="J20" i="2" s="1"/>
  <c r="K20" i="2" s="1"/>
  <c r="I5" i="2"/>
  <c r="I13" i="2"/>
  <c r="J13" i="2" s="1"/>
  <c r="K13" i="2" s="1"/>
  <c r="I21" i="2"/>
  <c r="I6" i="2"/>
  <c r="I14" i="2"/>
  <c r="I22" i="2"/>
  <c r="J22" i="2" s="1"/>
  <c r="K22" i="2" s="1"/>
  <c r="I17" i="2"/>
  <c r="J17" i="2" s="1"/>
  <c r="K17" i="2" s="1"/>
  <c r="I7" i="2"/>
  <c r="J7" i="2" s="1"/>
  <c r="K7" i="2" s="1"/>
  <c r="I15" i="2"/>
  <c r="I23" i="2"/>
  <c r="J23" i="2" s="1"/>
  <c r="K23" i="2" s="1"/>
  <c r="I25" i="2"/>
  <c r="J25" i="2" s="1"/>
  <c r="K25" i="2" s="1"/>
  <c r="I8" i="2"/>
  <c r="J8" i="2" s="1"/>
  <c r="K8" i="2" s="1"/>
  <c r="I16" i="2"/>
  <c r="I24" i="2"/>
  <c r="J24" i="2" s="1"/>
  <c r="K24" i="2" s="1"/>
  <c r="I9" i="2"/>
  <c r="J9" i="2" s="1"/>
  <c r="K9" i="2" s="1"/>
  <c r="I10" i="2"/>
  <c r="J10" i="2" s="1"/>
  <c r="K10" i="2" s="1"/>
  <c r="I18" i="2"/>
  <c r="I26" i="2"/>
  <c r="J26" i="2" s="1"/>
  <c r="K26" i="2" s="1"/>
  <c r="R19" i="1" l="1"/>
  <c r="J18" i="2"/>
  <c r="K18" i="2" s="1"/>
  <c r="J16" i="2"/>
  <c r="K16" i="2" s="1"/>
  <c r="J15" i="2"/>
  <c r="K15" i="2" s="1"/>
  <c r="J14" i="2"/>
  <c r="K14" i="2" s="1"/>
  <c r="J5" i="2"/>
  <c r="K5" i="2" s="1"/>
  <c r="J19" i="2"/>
  <c r="K19" i="2" s="1"/>
  <c r="J34" i="2"/>
  <c r="K34" i="2" s="1"/>
  <c r="J40" i="2"/>
  <c r="K40" i="2" s="1"/>
  <c r="J45" i="2"/>
  <c r="K45" i="2" s="1"/>
  <c r="J60" i="2"/>
  <c r="K60" i="2" s="1"/>
  <c r="J47" i="2"/>
  <c r="K47" i="2" s="1"/>
  <c r="J43" i="2"/>
  <c r="K43" i="2" s="1"/>
  <c r="J58" i="2"/>
  <c r="K58" i="2" s="1"/>
  <c r="J49" i="2"/>
  <c r="K49" i="2" s="1"/>
  <c r="Z7" i="1"/>
  <c r="Z14" i="1"/>
  <c r="AA14" i="1" s="1"/>
  <c r="V19" i="1"/>
  <c r="X19" i="1"/>
  <c r="AD7" i="1"/>
  <c r="AD19" i="1" s="1"/>
  <c r="AC19" i="1"/>
  <c r="J6" i="2"/>
  <c r="K6" i="2" s="1"/>
  <c r="J11" i="2"/>
  <c r="K11" i="2" s="1"/>
  <c r="J35" i="2"/>
  <c r="K35" i="2" s="1"/>
  <c r="J21" i="2"/>
  <c r="K21" i="2" s="1"/>
  <c r="J44" i="2"/>
  <c r="K44" i="2" s="1"/>
  <c r="J41" i="2"/>
  <c r="K41" i="2" s="1"/>
  <c r="J55" i="2"/>
  <c r="K55" i="2" s="1"/>
  <c r="J3" i="2"/>
  <c r="K3" i="2" s="1"/>
  <c r="J33" i="2"/>
  <c r="K33" i="2" s="1"/>
  <c r="Z19" i="1" l="1"/>
  <c r="AA7" i="1"/>
  <c r="AE7" i="1" s="1"/>
  <c r="AE14" i="1"/>
  <c r="AE19" i="1" l="1"/>
  <c r="AA19" i="1"/>
</calcChain>
</file>

<file path=xl/sharedStrings.xml><?xml version="1.0" encoding="utf-8"?>
<sst xmlns="http://schemas.openxmlformats.org/spreadsheetml/2006/main" count="607" uniqueCount="347">
  <si>
    <t>Số tờ bản đồ</t>
  </si>
  <si>
    <t>Số 
thửa</t>
  </si>
  <si>
    <t>Địa danh</t>
  </si>
  <si>
    <t>Mục đích sử dụng đất/Loại đất được cấp GCN QSDĐ</t>
  </si>
  <si>
    <t>Diện tích cả thửa (m2)</t>
  </si>
  <si>
    <t>Diện tích thu hồi (m2)</t>
  </si>
  <si>
    <t>Diện tích còn lại (m2)</t>
  </si>
  <si>
    <t>Thông tin thửa đất thu hồi trong Giấy chứng nhận QSDĐ</t>
  </si>
  <si>
    <t>Trong chỉ giới 
(m2)</t>
  </si>
  <si>
    <t>Ngoài chỉ giới 
(m2)</t>
  </si>
  <si>
    <t>Tổng diện tích thu hồi (m2)</t>
  </si>
  <si>
    <t>Họ và Tên 
hộ được cấp GCN QSDĐ</t>
  </si>
  <si>
    <t>Số vào sổ</t>
  </si>
  <si>
    <t>Ngày cấp</t>
  </si>
  <si>
    <t>Quyết định số</t>
  </si>
  <si>
    <t>Số tờ bản đồ</t>
  </si>
  <si>
    <t>Diện tích cả thửa
(m2)</t>
  </si>
  <si>
    <t>Diện tích thu hồi
(m2)</t>
  </si>
  <si>
    <t>Diện tích còn lại
(m2)</t>
  </si>
  <si>
    <t>Xứ đồng</t>
  </si>
  <si>
    <t>Ghi chú</t>
  </si>
  <si>
    <t>Tình trạng nộp GCN QSDĐ (sổ đỏ, hồng)</t>
  </si>
  <si>
    <t>Thôn Muối</t>
  </si>
  <si>
    <t>LUC</t>
  </si>
  <si>
    <t>SĐC trang 30- nguyễn Văn Cát- Cầu Đá- DT360m2</t>
  </si>
  <si>
    <t xml:space="preserve">Thửa chung 2 nhà:
- SĐC trang 30- nguyễn Văn Cát- Cầu Đá- DT192m2 (DT BĐGPMB là 321,2m2)
- SĐC trang 149- Nhà ông Nguyễn Văn THơm (Lưu)- Cầu Đá 96m2 </t>
  </si>
  <si>
    <t>Vũ Đình Đoan</t>
  </si>
  <si>
    <t>Vũ Văn Tưởng</t>
  </si>
  <si>
    <t>Dương Văn Lực</t>
  </si>
  <si>
    <t>Dương Văn Năng</t>
  </si>
  <si>
    <t>Dương Văn Quang</t>
  </si>
  <si>
    <t>Dương Văn Tập</t>
  </si>
  <si>
    <t>Thửa chung: 
Dương Văn Bình (159m2)
Dương Văn Lưu (100m2)
Dương Minh Dốc (111m2)
Tăng Thị Định (88m2)
Tăng Văn Khiêm (92m2)
Dương Văn Sạnh (182m2)
Tổng DT theo BĐGPMB của 4 thửa 438,439,440,441 tờ 55 là 820,1m2; Tổng diện tích chia ruộng là 732m2 do không còn bờ thửa nên DT chênh 88m2 sẽ được chia chung cho các hộ nêu trên</t>
  </si>
  <si>
    <t>Dương Văn Cảnh</t>
  </si>
  <si>
    <t>Dương Văn Dự</t>
  </si>
  <si>
    <t>Dương Văn Hùng (Lý)</t>
  </si>
  <si>
    <t>Thửa chung:
Dương Văn Hùng (Lý) (72m2)
Dương Văn Tập (300m2)
Dương Văn Thời (214m2)
Dương Văn Thiện (114m2)
Dương Văn Dự (240m2)
Tổng DT 3 thửa 139,140,141 tờ 63 là 930,1m2; Khi chi trả thì chi trả theo DT chia ruộng thực tế (bị hụt diện tích phải trả ngoài PA)</t>
  </si>
  <si>
    <t>Dương Thị Lý</t>
  </si>
  <si>
    <t>Dương Văn Măng</t>
  </si>
  <si>
    <t>Thửa chung:
Dương Văn Năng (264m2)
Dương Văn Cảnh (148m2)
Nguyễn Thị Thuế (250m2)
Dương Văn Măng (223,8m2)
Dương Thị Lý (257,7m2)
Do không rõ bờ thửa nên 3 thửa này phân chia theo DT chia ruộng của các hộ</t>
  </si>
  <si>
    <t>Dương Văn Sáng</t>
  </si>
  <si>
    <t>Dương Văn Sạnh</t>
  </si>
  <si>
    <t>Dương Văn Thiện</t>
  </si>
  <si>
    <t>Dương Văn Thời</t>
  </si>
  <si>
    <t>Dũng Học (Yên Thịnh)</t>
  </si>
  <si>
    <t>Thôn Yên Thịnh</t>
  </si>
  <si>
    <t>Vũ Văn Bộ</t>
  </si>
  <si>
    <t>Vũ Văn Chiến</t>
  </si>
  <si>
    <t>Vũ Văn Doan</t>
  </si>
  <si>
    <t>Vũ Văn Lượng</t>
  </si>
  <si>
    <t>Vũ Văn Truyền</t>
  </si>
  <si>
    <t>Vũ Văn Tuyến</t>
  </si>
  <si>
    <t>Vũ Văn Tuấn</t>
  </si>
  <si>
    <t>Hoàng Văn Thảo</t>
  </si>
  <si>
    <t>Vũ Văn Vinh</t>
  </si>
  <si>
    <t>STT</t>
  </si>
  <si>
    <t>Họ và tên</t>
  </si>
  <si>
    <t>Vũ</t>
  </si>
  <si>
    <t>Ân</t>
  </si>
  <si>
    <t>Cầu</t>
  </si>
  <si>
    <t>Cường</t>
  </si>
  <si>
    <t>Xuân</t>
  </si>
  <si>
    <t>Đãng</t>
  </si>
  <si>
    <t>Đoan</t>
  </si>
  <si>
    <t>Dũng</t>
  </si>
  <si>
    <t>Hảo</t>
  </si>
  <si>
    <t>Hùng</t>
  </si>
  <si>
    <t>Quang</t>
  </si>
  <si>
    <t>Long</t>
  </si>
  <si>
    <t>Nhận</t>
  </si>
  <si>
    <t>Quảng</t>
  </si>
  <si>
    <t>Huy</t>
  </si>
  <si>
    <t>Sự</t>
  </si>
  <si>
    <t>Tám</t>
  </si>
  <si>
    <t>Thà</t>
  </si>
  <si>
    <t>Tiến</t>
  </si>
  <si>
    <t>Trường</t>
  </si>
  <si>
    <t>Vân</t>
  </si>
  <si>
    <t>Dự</t>
  </si>
  <si>
    <t>Học</t>
  </si>
  <si>
    <t>Kiểm</t>
  </si>
  <si>
    <t>Lực</t>
  </si>
  <si>
    <t>Nghĩa</t>
  </si>
  <si>
    <t>Sáng</t>
  </si>
  <si>
    <t>Thanh</t>
  </si>
  <si>
    <t>Trụ</t>
  </si>
  <si>
    <t>Vĩnh</t>
  </si>
  <si>
    <t>Vượng</t>
  </si>
  <si>
    <t>Bình</t>
  </si>
  <si>
    <t>Viết</t>
  </si>
  <si>
    <t>Chiêm</t>
  </si>
  <si>
    <t>Chúc</t>
  </si>
  <si>
    <t>Chung</t>
  </si>
  <si>
    <t>Điển</t>
  </si>
  <si>
    <t>Đoàn</t>
  </si>
  <si>
    <t>Đông</t>
  </si>
  <si>
    <t>Hà</t>
  </si>
  <si>
    <t>Hồng</t>
  </si>
  <si>
    <t>Khanh</t>
  </si>
  <si>
    <t>Linh</t>
  </si>
  <si>
    <t>Lý</t>
  </si>
  <si>
    <t>Thời</t>
  </si>
  <si>
    <t>Tín</t>
  </si>
  <si>
    <t>Tuấn</t>
  </si>
  <si>
    <t>Tuyến</t>
  </si>
  <si>
    <t>Việt</t>
  </si>
  <si>
    <t>Đựng</t>
  </si>
  <si>
    <t>Thảo</t>
  </si>
  <si>
    <t>Doan</t>
  </si>
  <si>
    <t>Lượng</t>
  </si>
  <si>
    <t>Mùa</t>
  </si>
  <si>
    <t>Nghệ</t>
  </si>
  <si>
    <t>Ngự</t>
  </si>
  <si>
    <t>Sẹo</t>
  </si>
  <si>
    <t>Thất</t>
  </si>
  <si>
    <t>Bệ</t>
  </si>
  <si>
    <t>Phiên</t>
  </si>
  <si>
    <t>Mừng</t>
  </si>
  <si>
    <t>Chiên</t>
  </si>
  <si>
    <t>Gằm</t>
  </si>
  <si>
    <t>Thả</t>
  </si>
  <si>
    <t>Dắt</t>
  </si>
  <si>
    <t>Chí</t>
  </si>
  <si>
    <t>Vinh</t>
  </si>
  <si>
    <t>Nghiêm</t>
  </si>
  <si>
    <t>Chính</t>
  </si>
  <si>
    <t>DT chia ruộng</t>
  </si>
  <si>
    <t>Tỷ lệ chia</t>
  </si>
  <si>
    <t>DT thực tế</t>
  </si>
  <si>
    <t>Tổng DT BĐGPMB</t>
  </si>
  <si>
    <t>Thơm</t>
  </si>
  <si>
    <t>Chấp</t>
  </si>
  <si>
    <t>Điều</t>
  </si>
  <si>
    <t>Định Cường</t>
  </si>
  <si>
    <t>Đặt</t>
  </si>
  <si>
    <t>Lựu</t>
  </si>
  <si>
    <t>Kỷ</t>
  </si>
  <si>
    <t>Cải</t>
  </si>
  <si>
    <t>Hội</t>
  </si>
  <si>
    <t>Hiển</t>
  </si>
  <si>
    <t>Xây</t>
  </si>
  <si>
    <t>Nhuận</t>
  </si>
  <si>
    <t>Tổng DT chia ruộng</t>
  </si>
  <si>
    <t>Lên</t>
  </si>
  <si>
    <t>Phát</t>
  </si>
  <si>
    <t>Dung</t>
  </si>
  <si>
    <t>Thơ</t>
  </si>
  <si>
    <t>Ái</t>
  </si>
  <si>
    <t>Miện</t>
  </si>
  <si>
    <t>Phủ</t>
  </si>
  <si>
    <t>Chênh lệch DT</t>
  </si>
  <si>
    <t>Tổng số hộ</t>
  </si>
  <si>
    <t>DT tăng lên theo tỷ lệ</t>
  </si>
  <si>
    <t>Danh sách hiệu chỉnh diện tích chia ruộng đội hai - Thôn Yên Thịnh</t>
  </si>
  <si>
    <t>Cừ</t>
  </si>
  <si>
    <t>Thìn</t>
  </si>
  <si>
    <t>Khánh</t>
  </si>
  <si>
    <t>Đệ</t>
  </si>
  <si>
    <t>Tốt</t>
  </si>
  <si>
    <t>Chiển</t>
  </si>
  <si>
    <t>Thuyết</t>
  </si>
  <si>
    <t>Lậm</t>
  </si>
  <si>
    <t>Là</t>
  </si>
  <si>
    <t>Thử</t>
  </si>
  <si>
    <t>Thóc</t>
  </si>
  <si>
    <t>Tác</t>
  </si>
  <si>
    <t>Lộc</t>
  </si>
  <si>
    <t>Hợp</t>
  </si>
  <si>
    <t>Mây</t>
  </si>
  <si>
    <t>Nga</t>
  </si>
  <si>
    <t>Sách</t>
  </si>
  <si>
    <t>Mai</t>
  </si>
  <si>
    <t>Cất</t>
  </si>
  <si>
    <t>Ước</t>
  </si>
  <si>
    <t>Bảng</t>
  </si>
  <si>
    <t>Sinh</t>
  </si>
  <si>
    <t>Oanh</t>
  </si>
  <si>
    <t>Vẽ</t>
  </si>
  <si>
    <t>Chấm</t>
  </si>
  <si>
    <t>Tấn</t>
  </si>
  <si>
    <t>Hoa</t>
  </si>
  <si>
    <t>Múi</t>
  </si>
  <si>
    <t>Bà Bình</t>
  </si>
  <si>
    <t>Danh sách hiệu chỉnh diện tích chia ruộng đội ba - Thôn Yên Thịnh</t>
  </si>
  <si>
    <t>Thửa chung:
Nguyễn Văn Thanh (192.4m2)
Nguyễn Thị Vít (7.7m2)
Nguyễn Thị Đựng (85.5m2)</t>
  </si>
  <si>
    <t>Nguyễn Văn Thanh
Hà</t>
  </si>
  <si>
    <t>Thửa chung:
Nguyễn Văn Thanh (92.7m2)
Hà (87.7m2)</t>
  </si>
  <si>
    <t>Thửa chung:
Nguyễn Văn Mừng (17m2)
Nguyễn Văn Rằng (174.2m2)
Hà (62.2m2)</t>
  </si>
  <si>
    <t>Danh sách hiệu chỉnh diện tích chia ruộng đội Me - Thôn Yên Thịnh</t>
  </si>
  <si>
    <t>Cúc</t>
  </si>
  <si>
    <t>Sớm</t>
  </si>
  <si>
    <t>Lự</t>
  </si>
  <si>
    <t>Hải Đương</t>
  </si>
  <si>
    <t>Bằng</t>
  </si>
  <si>
    <t>Thu</t>
  </si>
  <si>
    <t>Thửa chung:
Dương Thanh Thả (239.1m2)
Vũ Văn Tuấn (8.9m2)</t>
  </si>
  <si>
    <t>Thửa chung:
Nguyễn Thị Gằm (35.9m2)
Nguyễn Văn Mừng (175.2m2)</t>
  </si>
  <si>
    <t>Thửa chung:
Lựu (240.1m2)
Dương Thanh Thả (13.8m2)</t>
  </si>
  <si>
    <t>Thửa chung:
Miện (23.9m2)
Vũ Văn Phú (95.3m2)</t>
  </si>
  <si>
    <t>Thửa chung:
Nguyễn Văn Phiên (222m2)
Nguyễn Văn Hùng (28.5m2)</t>
  </si>
  <si>
    <t>Thửa chung:
Lực (29.2m2)
Vũ Văn Nên (138.6m2)</t>
  </si>
  <si>
    <t>Thửa chung:
Phát (184m2)
Vũ Văn Nên (53.6m2)</t>
  </si>
  <si>
    <t>Thửa chung:
Vũ Thị Chắp (23.5m2)
Điều (71.2m2)
Vũ Thế Định (238.5m2)</t>
  </si>
  <si>
    <t>Thửa chung:
Dương Văn Lực (98.1m2)
Dương Văn Quang (53m2)</t>
  </si>
  <si>
    <t>Thửa chung:
Dương Văn Bệ (80.3m2)
Phương Thị Hồng (186.9m2)
Dương Thị Tuyến (240.8m2)
Dương Văn Lực (9m2)</t>
  </si>
  <si>
    <t>Thửa chung:
Vũ Thị Lý (83.2m2)
Vũ Văn Kỷ (201.4m2)
Vũ Văn Tiến (123.7m2)
Vũ Văn Tuấn (56.3m2)
Vũ Hữu Hải (Cải) (7.3m2)</t>
  </si>
  <si>
    <t>Thửa chung:
Nguyễn Thị Dung (83.4m2)
Vũ Văn Chiên (55.8m2)</t>
  </si>
  <si>
    <t>Thửa chung:
Vũ Văn Phan (32.5m2)
Nguyễn Thị Dung (52.8m2)</t>
  </si>
  <si>
    <t>Vũ Văn Phan
Vũ Văn Nên</t>
  </si>
  <si>
    <t>Thửa chung:
Bà Bình (54.6 m2)
Hoàng Văn Thanh (Múi) (90.9 m2)
Hoàng Thị Hoa (54.5 m2)
Tín (72.7 m2)
Chung (29.3 m2)</t>
  </si>
  <si>
    <t>Thửa chung:
Vũ (13.7m2)
Hoàng Văn Nghĩa (54.5m2)
Đệ (41.9m2)</t>
  </si>
  <si>
    <t>Thửa chung:
Hoàng Thị Bình (Viết) (93m2)
Vũ Văn Long (46.3m2)</t>
  </si>
  <si>
    <t>Thửa chung:
Hoàng Thị Bình (Viết) (160.9m2)
Vũ Văn Vinh (29.3m2)</t>
  </si>
  <si>
    <t>Thửa chung:
Nhận (10.3m2)
Hoàng Văn Thử (100m2)
Sự (49.3m2)</t>
  </si>
  <si>
    <t>Thửa chung:
Nguyễn Văn Vượng (275.9m2)
Vũ Văn Chúc (21.4m2)
Nguyễn Văn Phiên (62.3m2)</t>
  </si>
  <si>
    <t>Hoàng Văn Phú
Hoàng Văn Thảo
Nguyễn Văn Hiển</t>
  </si>
  <si>
    <t>Thửa chung:
Hoàng Văn Phú (225.4m2)
Hoàng Văn Thảo (45.6m2)
Nguyễn Văn Hiển (225.4m2)
Xem lại hai nhà Hiển và Phú cùng nhận trùng 1 thửa</t>
  </si>
  <si>
    <t>Thửa chung:
Nguyễn Văn Trường (100m2)
Nguyễn Văn Cất (100m2)
Hoàng Văn Thanh (Vĩnh) (36.3m2)
Mai (54.5m2)
Sách (54.1m2)
Bảng (36.1m2)
Ước (36.3m2)
Hoàng Văn Dương (Đệ) (49m2)
Nguyễn Văn Đông (Chí) (57.8m2)</t>
  </si>
  <si>
    <t>Thửa chung:
Linh (14.2m2)
Hoàng Văn Nga (81.8m2)
Hoàng Văn Mây (72.7m2)
Hoàng Văn Hảo (109m2)
Hợp (33.5m2)</t>
  </si>
  <si>
    <t>Thửa chung:
Hoàng Văn Từ (Thời) (6.4m2)
Hoàng Văn Thà (54.5m2)
Đoàn Văn Tám (54.5m2)
Đoàn Văn Trụ (109m2)
Đoàn Văn Dũng (72.7m2)
Ngụy Văn Lậm (17.4m2)</t>
  </si>
  <si>
    <t>Thửa chung:
Hoàng Văn Nhận (98.7m2)
Bình (54.5m2)
Nguyễn Văn Thóc (127.2m2)
Mùa (72.7m2)
Dương Thị Tuấn (Chiêm) (81.8m2)
Tác (23.8m2)</t>
  </si>
  <si>
    <t>Thửa chung:
Nguyễn Văn Đông (Chí) (33.1m2)
Ngụy Văn Đoàn (36.3m2)
Tốt (36.3m2)
Vũ Văn Hồng (Nên) (127.2m2)
Nguyễn Thị Bộ (Chiển) (100m2)
Hoàng Văn Điển (47.8m2)</t>
  </si>
  <si>
    <t>Vũ Văn Thất
Đoan</t>
  </si>
  <si>
    <t>Thửa chung:
Vũ Văn Thất (100.9m2)
Đoan (127.3m2)</t>
  </si>
  <si>
    <t>Thửa chung:
Cường (27.7m2)
Ngụy Hồng Khanh (72.7m2)
Ngụy Văn Khánh (72.7m2)
Hoàng Văn Huy (84.6m2)</t>
  </si>
  <si>
    <t>Thửa chung:
Hoàng Văn Oanh (13.1m2)
Sinh (36.3m2)
Hoàng Đình Bảng (63.9m2)
Hoàng Văn Quảng (72.7m2)
Hoàng Văn Huy (24.4m2)
Hoàng Văn Vũ (113.5m2)</t>
  </si>
  <si>
    <t>Thửa chung:
Vũ Văn Xây (313.6m2)
Vũ Thị Nghệ (83.4m2)
Tám (5.8m2)</t>
  </si>
  <si>
    <t>Thửa chung:
Vũ Văn Hưng (Tam) (102m2)
Vũ Văn Vân (138.2m2)</t>
  </si>
  <si>
    <t>Thửa chung:
Đoan (46.9m2)
Vũ Văn Doan (145.9m2)</t>
  </si>
  <si>
    <t>Thửa chung:
Dương Văn Bệ (117.2m2)
Vũ Văn Doan (63.2m2)</t>
  </si>
  <si>
    <t>Thửa chung:
Vũ Văn Chiên (98.4m2)
Vũ Văn Thơ (145.8m2)</t>
  </si>
  <si>
    <t>Vũ Văn Mận
Vũ Văn Phú</t>
  </si>
  <si>
    <t>Thửa chung:
Vũ Văn Dắt (10.8m2)
Hoàng Văn Thơm (199.2m2)
Hoàng Văn Long (138.7m2)</t>
  </si>
  <si>
    <t>Dương Văn Thành (Bằng)
Dương Văn Hải</t>
  </si>
  <si>
    <t>Thửa chung:
Dương Văn Thành (Bằng) (163.82m2)
Dương Văn Hải (25.08m2)</t>
  </si>
  <si>
    <t>Thửa chung:
Dương Văn Hải (231.91m2)
Lự (36.79m2)</t>
  </si>
  <si>
    <t>Thửa chung:
Vũ Thị Lự (110.95m2)
Dương Văn Sáng (9.41m2)
Dương Văn Sớm (142.54m2)</t>
  </si>
  <si>
    <t>Thửa chung:
Dương Văn Thu (199.79m2)
Dương Văn Xuân (42.41m2)</t>
  </si>
  <si>
    <t>Thửa chung:
Dương Đình Đông (40.3m2)
Dương Văn Xuân (114.7m2)</t>
  </si>
  <si>
    <t>Thửa chung:
Vũ Viết Ngự (286.8m2)
Vũ Văn Đặt (181.7m2)
Tạ Thị Kiểm (175.1m2)
Vũ Văn Lượng (4.8m2)
Lựu (46.7m2)
Vũ Văn Cường (Định) (8.9m2)</t>
  </si>
  <si>
    <t>Vũ Văn Thơ</t>
  </si>
  <si>
    <t>Nguyễn Thị Dung</t>
  </si>
  <si>
    <t>Nguyễn Văn Mừng</t>
  </si>
  <si>
    <t>Dương Thanh Thả
Lựu</t>
  </si>
  <si>
    <t>Vũ Văn Lượng
Lựu</t>
  </si>
  <si>
    <t>Nguyễn Văn Hùng</t>
  </si>
  <si>
    <t>Dương Văn Bệ
Phương Thị Hồng</t>
  </si>
  <si>
    <t>Nguyễn Thị Vít</t>
  </si>
  <si>
    <t>Vũ Văn Chúc</t>
  </si>
  <si>
    <t>Vũ Văn Hưng (Tám)</t>
  </si>
  <si>
    <t>Vũ Văn Chiên</t>
  </si>
  <si>
    <t>Vũ Văn Dắt</t>
  </si>
  <si>
    <t>Bà Bình
Hoàng Thị Hoa
Tín
Chung</t>
  </si>
  <si>
    <t>Hoàng Văn Oanh
Sinh
Hoàng Văn Huy</t>
  </si>
  <si>
    <t>Vũ
Đệ</t>
  </si>
  <si>
    <t>Vũ Văn Long</t>
  </si>
  <si>
    <t>Tốt
Hoàng Văn Điển</t>
  </si>
  <si>
    <t>Mai
Sách
Bảng
Ước</t>
  </si>
  <si>
    <t>Hoàng Thị Ninh
Hợp</t>
  </si>
  <si>
    <t>Bình
Mùa
Tác</t>
  </si>
  <si>
    <t>Hoàng Văn Từ (Thời)</t>
  </si>
  <si>
    <t>Dương Văn Xuân</t>
  </si>
  <si>
    <t>Dương Đình Đông</t>
  </si>
  <si>
    <t>Danh sách các hộ dân Yên Thịnh nhận thiếu ruộng</t>
  </si>
  <si>
    <t>Thửa chung:
Nguyễn Văn Sự (41.6m2)
Ngụy Văn Là (90.9m2)
Ngụy Văn Lậm (99.7m2)</t>
  </si>
  <si>
    <t>Ngụy Văn Lậm</t>
  </si>
  <si>
    <t>Thửa chung:
Nguyễn Văn Hùng (93.2m2)
Vũ Thị Hỏi (122.9m2)
Hoàng Văn Thảo (30.9m2)</t>
  </si>
  <si>
    <t>Hoàng Văn Nhận
Nguyễn Văn Sự</t>
  </si>
  <si>
    <t>Vũ Thị Chắp
Vũ Văn Điều</t>
  </si>
  <si>
    <t>Dương Văn Bình</t>
  </si>
  <si>
    <t>Dương Văn Lưu</t>
  </si>
  <si>
    <t>Dương Minh Dốc</t>
  </si>
  <si>
    <t>Tăng Thị Định</t>
  </si>
  <si>
    <t>Tăng Văn Khiêm</t>
  </si>
  <si>
    <t>Nguyễn Thị Thuế</t>
  </si>
  <si>
    <t>Địa chỉ thửa đất</t>
  </si>
  <si>
    <t>Mục đích sử dụng đất</t>
  </si>
  <si>
    <t>Bồi thường về đất/đơn giá bồi thường chi phí đầu tư còn lại vào đất</t>
  </si>
  <si>
    <t xml:space="preserve">Tài sản trên đất </t>
  </si>
  <si>
    <t>ĐVT</t>
  </si>
  <si>
    <t>Số lượng</t>
  </si>
  <si>
    <t>BỒI THƯỜNG</t>
  </si>
  <si>
    <t>HỖ TRỢ</t>
  </si>
  <si>
    <t>Cộng thành tiền (đồng)</t>
  </si>
  <si>
    <t>Tiền Bồi thường, hỗ trợ của hộ gia đình, cá nhân 
(đồng)</t>
  </si>
  <si>
    <t xml:space="preserve">Dự toán hỗ trợ bàn giao mặt bằng sớm </t>
  </si>
  <si>
    <t>Tổng tiền bồi thường, hỗ trợ của hộ gia đình cá nhân
(đồng)</t>
  </si>
  <si>
    <t>Ghi Chú</t>
  </si>
  <si>
    <t>Bồi thường, tài sản, cây trồng trên đất</t>
  </si>
  <si>
    <t xml:space="preserve"> Hỗ trợ ổn định đời sống, ổn định sản xuất</t>
  </si>
  <si>
    <t xml:space="preserve"> Hỗ trợ chuyển đổi nghề nghiệp và tạo việc làm </t>
  </si>
  <si>
    <t>Hỗ trợ kinh phí đào tạo nghề 
(đồng)</t>
  </si>
  <si>
    <t>Đơn giá bồi thường (đ/m2)</t>
  </si>
  <si>
    <t>Thành tiền (đồng)</t>
  </si>
  <si>
    <t>Đơn giá 
(đồng)</t>
  </si>
  <si>
    <t>Thành tiền
 (đồng)</t>
  </si>
  <si>
    <t>Đơn giá (đ/m2)</t>
  </si>
  <si>
    <t>Thành tiền (đồng)</t>
  </si>
  <si>
    <t>Thành tiền (đồng)</t>
  </si>
  <si>
    <t>đơn giá
 (đồng)</t>
  </si>
  <si>
    <t>Thành tiền
(đồng)</t>
  </si>
  <si>
    <t>Tổng tiền
(đồng)</t>
  </si>
  <si>
    <t>(14)</t>
  </si>
  <si>
    <t>(15)</t>
  </si>
  <si>
    <t>(16)</t>
  </si>
  <si>
    <t>(18)</t>
  </si>
  <si>
    <t>(19)</t>
  </si>
  <si>
    <t>(20)</t>
  </si>
  <si>
    <t>(21)</t>
  </si>
  <si>
    <t>(22)</t>
  </si>
  <si>
    <t>(23)</t>
  </si>
  <si>
    <t>(24)</t>
  </si>
  <si>
    <t>(25)</t>
  </si>
  <si>
    <t>(26)</t>
  </si>
  <si>
    <t>(27)</t>
  </si>
  <si>
    <t>(28)</t>
  </si>
  <si>
    <t>Cây hàng năm</t>
  </si>
  <si>
    <t>m2</t>
  </si>
  <si>
    <t>Số seri/ Sổ địa chính</t>
  </si>
  <si>
    <t>Số thửa/ số thứ tự</t>
  </si>
  <si>
    <t>Tổng</t>
  </si>
  <si>
    <t>SĐC trang 30- nguyễn Văn Cát- Cầu Đá- DT360m3</t>
  </si>
  <si>
    <t>SĐC trang 30- nguyễn Văn Cát- Cầu Đá- DT360m4</t>
  </si>
  <si>
    <t>SĐC trang 30- nguyễn Văn Cát- Cầu Đá- DT360m5</t>
  </si>
  <si>
    <t>SĐC trang 30- nguyễn Văn Cát- Cầu Đá- DT360m6</t>
  </si>
  <si>
    <t>SĐC trang 30- nguyễn Văn Cát- Cầu Đá- DT360m7</t>
  </si>
  <si>
    <t>SĐC trang 30- nguyễn Văn Cát- Cầu Đá- DT360m8</t>
  </si>
  <si>
    <t>Đỗ Văn Kiền 
Dương Thị Thơ</t>
  </si>
  <si>
    <t>Nguyễn Văn Tải
Dương Thị Quyên</t>
  </si>
  <si>
    <t xml:space="preserve">Hoàng Thị Yến
Nguyễn Văn Lâm
( Nguyễn Thị Đấu)
</t>
  </si>
  <si>
    <t>Đỗ Văn Hùng
Vũ Thị Thà</t>
  </si>
  <si>
    <t>Nguyễn Thị Luyến
Nguyễn Văn Tám</t>
  </si>
  <si>
    <t>Hà Văn Được
Dương Thị Quỳnh</t>
  </si>
  <si>
    <t>Cửa chùa</t>
  </si>
  <si>
    <t>Nguyễn Văn Mây 
Dương Thị Năm</t>
  </si>
  <si>
    <t>Cây bạch đàn đường kính từ 5-10cm</t>
  </si>
  <si>
    <t>Cây bạch đàn đường kính từ 10-13cm</t>
  </si>
  <si>
    <t>Cây bạch đàn đường kính từ 13-20cm</t>
  </si>
  <si>
    <t>cây</t>
  </si>
  <si>
    <t>Hỗ trợ tài sản, cây trồng trên đất</t>
  </si>
  <si>
    <t xml:space="preserve">Đơn giá 
 hỗ trợ bằng 80% đơn giá bồi thường (đồng) </t>
  </si>
  <si>
    <t>Bạch đàn trồng năm 2018</t>
  </si>
  <si>
    <t>BHK</t>
  </si>
  <si>
    <t>( kèm theo tờ trình</t>
  </si>
  <si>
    <t>Dương Thị Si
( Dương Thị Xy
Dương Thị Sy
Dương Thị Xi)</t>
  </si>
  <si>
    <t>Họ và tên
 chủ thửa đất</t>
  </si>
  <si>
    <r>
      <t xml:space="preserve"> PHƯƠNG ÁN TÍNH TOÁN BỒI THƯỜNG, HỖ TRỢ  KHI NHÀ NƯỚC THU ĐẤT ĐỂ THỰC HIỆN DỰ ÁN:
TRỤ SỞ LÀM VIỆC CÔNG AN XÃ LAN MẪU
</t>
    </r>
    <r>
      <rPr>
        <i/>
        <sz val="16"/>
        <rFont val="Times New Roman"/>
        <family val="1"/>
      </rPr>
      <t xml:space="preserve">( Kèm theo Quyết định số         /QĐ-UBND ngày       /6/2024 của UBND huyện Lục Nam)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</si>
</sst>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_);_(* \(#,##0.0\);_(* &quot;-&quot;??_);_(@_)"/>
    <numFmt numFmtId="165" formatCode="_(* #,##0_);_(* \(#,##0\);_(* &quot;-&quot;??_);_(@_)"/>
    <numFmt numFmtId="166" formatCode="0.0"/>
    <numFmt numFmtId="167" formatCode="#,##0.0"/>
  </numFmts>
  <fonts count="16" x14ac:knownFonts="1">
    <font>
      <sz val="11"/>
      <color theme="1"/>
      <name val="Calibri"/>
      <family val="2"/>
      <scheme val="minor"/>
    </font>
    <font>
      <sz val="11"/>
      <color theme="1"/>
      <name val="Calibri"/>
      <family val="2"/>
      <scheme val="minor"/>
    </font>
    <font>
      <b/>
      <sz val="12"/>
      <name val="Times New Roman"/>
      <family val="1"/>
    </font>
    <font>
      <b/>
      <sz val="12"/>
      <color theme="1"/>
      <name val="Times New Roman"/>
      <family val="1"/>
    </font>
    <font>
      <sz val="12"/>
      <color theme="1"/>
      <name val="Times New Roman"/>
      <family val="1"/>
    </font>
    <font>
      <sz val="12"/>
      <name val="Times New Roman"/>
      <family val="1"/>
    </font>
    <font>
      <sz val="11"/>
      <color theme="1"/>
      <name val="Times New Roman"/>
      <family val="1"/>
    </font>
    <font>
      <b/>
      <sz val="11"/>
      <color theme="1"/>
      <name val="Times New Roman"/>
      <family val="1"/>
    </font>
    <font>
      <sz val="13"/>
      <name val="Times New Roman"/>
      <family val="1"/>
    </font>
    <font>
      <b/>
      <sz val="14"/>
      <color theme="1"/>
      <name val="Times New Roman"/>
      <family val="1"/>
    </font>
    <font>
      <b/>
      <sz val="11"/>
      <color theme="1"/>
      <name val="Calibri"/>
      <family val="2"/>
      <scheme val="minor"/>
    </font>
    <font>
      <b/>
      <sz val="13"/>
      <name val="Times New Roman"/>
      <family val="1"/>
    </font>
    <font>
      <b/>
      <sz val="13"/>
      <color indexed="8"/>
      <name val="Times New Roman"/>
      <family val="1"/>
    </font>
    <font>
      <b/>
      <sz val="12"/>
      <color indexed="8"/>
      <name val="Times New Roman"/>
      <family val="1"/>
    </font>
    <font>
      <b/>
      <sz val="16"/>
      <name val="Times New Roman"/>
      <family val="1"/>
    </font>
    <font>
      <i/>
      <sz val="16"/>
      <name val="Times New Roman"/>
      <family val="1"/>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01">
    <xf numFmtId="0" fontId="0" fillId="0" borderId="0" xfId="0"/>
    <xf numFmtId="0" fontId="2" fillId="0" borderId="2" xfId="1" applyNumberFormat="1" applyFont="1" applyFill="1" applyBorder="1" applyAlignment="1">
      <alignment horizontal="center" vertical="center" wrapText="1"/>
    </xf>
    <xf numFmtId="0" fontId="5" fillId="0" borderId="2" xfId="0" applyFont="1" applyBorder="1" applyAlignment="1">
      <alignment horizontal="center" vertical="center"/>
    </xf>
    <xf numFmtId="165" fontId="5" fillId="5" borderId="2" xfId="1" quotePrefix="1" applyNumberFormat="1" applyFont="1" applyFill="1" applyBorder="1" applyAlignment="1">
      <alignment horizontal="center" vertical="center" wrapText="1"/>
    </xf>
    <xf numFmtId="165" fontId="5" fillId="0" borderId="2" xfId="1" quotePrefix="1" applyNumberFormat="1" applyFont="1" applyFill="1" applyBorder="1" applyAlignment="1">
      <alignment horizontal="center" vertical="center" wrapText="1"/>
    </xf>
    <xf numFmtId="0" fontId="5" fillId="0" borderId="2" xfId="1" quotePrefix="1" applyNumberFormat="1" applyFont="1" applyFill="1" applyBorder="1" applyAlignment="1">
      <alignment horizontal="center" vertical="center" wrapText="1"/>
    </xf>
    <xf numFmtId="164" fontId="5" fillId="0" borderId="2" xfId="1" quotePrefix="1" applyNumberFormat="1" applyFont="1" applyFill="1" applyBorder="1" applyAlignment="1">
      <alignment horizontal="center" vertical="center" wrapText="1"/>
    </xf>
    <xf numFmtId="0" fontId="2" fillId="0" borderId="2" xfId="1" quotePrefix="1"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xf>
    <xf numFmtId="49" fontId="5" fillId="0" borderId="2" xfId="1" quotePrefix="1" applyNumberFormat="1" applyFont="1" applyFill="1" applyBorder="1" applyAlignment="1">
      <alignment horizontal="center" vertical="center" wrapText="1"/>
    </xf>
    <xf numFmtId="0" fontId="6" fillId="0" borderId="0" xfId="0" applyFont="1"/>
    <xf numFmtId="49" fontId="6" fillId="0" borderId="0" xfId="0" applyNumberFormat="1" applyFont="1"/>
    <xf numFmtId="0" fontId="7" fillId="0" borderId="2" xfId="0" applyFont="1" applyBorder="1" applyAlignment="1">
      <alignment horizontal="center" vertical="center" wrapText="1"/>
    </xf>
    <xf numFmtId="0" fontId="6" fillId="0" borderId="2" xfId="0" applyFont="1" applyBorder="1"/>
    <xf numFmtId="0" fontId="6" fillId="2" borderId="2" xfId="0" applyFont="1" applyFill="1" applyBorder="1"/>
    <xf numFmtId="166" fontId="6" fillId="0" borderId="2" xfId="0" applyNumberFormat="1" applyFont="1" applyBorder="1"/>
    <xf numFmtId="166" fontId="7" fillId="12" borderId="2" xfId="0" applyNumberFormat="1" applyFont="1" applyFill="1" applyBorder="1"/>
    <xf numFmtId="0" fontId="6" fillId="6" borderId="2" xfId="0" applyFont="1" applyFill="1" applyBorder="1"/>
    <xf numFmtId="0" fontId="6" fillId="4" borderId="2" xfId="0" applyFont="1" applyFill="1" applyBorder="1"/>
    <xf numFmtId="0" fontId="6" fillId="7" borderId="2" xfId="0" applyFont="1" applyFill="1" applyBorder="1"/>
    <xf numFmtId="0" fontId="6" fillId="8" borderId="2" xfId="0" applyFont="1" applyFill="1" applyBorder="1"/>
    <xf numFmtId="0" fontId="6" fillId="10" borderId="2" xfId="0" applyFont="1" applyFill="1" applyBorder="1"/>
    <xf numFmtId="0" fontId="6" fillId="9" borderId="2" xfId="0" applyFont="1" applyFill="1" applyBorder="1"/>
    <xf numFmtId="0" fontId="6" fillId="11" borderId="2" xfId="0" applyFont="1" applyFill="1" applyBorder="1"/>
    <xf numFmtId="0" fontId="3" fillId="0" borderId="2" xfId="0" applyFont="1" applyBorder="1" applyAlignment="1">
      <alignment horizontal="center" vertical="center" wrapText="1"/>
    </xf>
    <xf numFmtId="0" fontId="4" fillId="0" borderId="0" xfId="0" applyFont="1"/>
    <xf numFmtId="0" fontId="4" fillId="2" borderId="0" xfId="0" applyFont="1" applyFill="1"/>
    <xf numFmtId="0" fontId="4" fillId="0" borderId="0" xfId="0" applyFont="1" applyAlignment="1">
      <alignment vertical="center"/>
    </xf>
    <xf numFmtId="1"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8" fillId="0" borderId="2" xfId="1" quotePrefix="1" applyNumberFormat="1" applyFont="1" applyFill="1" applyBorder="1" applyAlignment="1">
      <alignment horizontal="center" vertical="center" wrapText="1"/>
    </xf>
    <xf numFmtId="1" fontId="5" fillId="0" borderId="2" xfId="1" quotePrefix="1" applyNumberFormat="1" applyFont="1" applyFill="1" applyBorder="1" applyAlignment="1">
      <alignment horizontal="center" vertical="center" wrapText="1"/>
    </xf>
    <xf numFmtId="165" fontId="8" fillId="0" borderId="2" xfId="1" quotePrefix="1" applyNumberFormat="1" applyFont="1" applyFill="1" applyBorder="1" applyAlignment="1">
      <alignment horizontal="center" vertical="center" wrapText="1"/>
    </xf>
    <xf numFmtId="165" fontId="8" fillId="3" borderId="2" xfId="1" quotePrefix="1" applyNumberFormat="1" applyFont="1" applyFill="1" applyBorder="1" applyAlignment="1">
      <alignment horizontal="center" vertical="center" wrapText="1"/>
    </xf>
    <xf numFmtId="165" fontId="5" fillId="3" borderId="2" xfId="1" quotePrefix="1" applyNumberFormat="1" applyFont="1" applyFill="1" applyBorder="1" applyAlignment="1">
      <alignment horizontal="center" vertical="center" wrapText="1"/>
    </xf>
    <xf numFmtId="165" fontId="8" fillId="5" borderId="2" xfId="1" quotePrefix="1" applyNumberFormat="1" applyFont="1" applyFill="1" applyBorder="1" applyAlignment="1">
      <alignment horizontal="center" vertical="center" wrapText="1"/>
    </xf>
    <xf numFmtId="0" fontId="4" fillId="0" borderId="2" xfId="0" applyFont="1" applyBorder="1" applyAlignment="1">
      <alignment horizontal="center" vertical="center"/>
    </xf>
    <xf numFmtId="0" fontId="10" fillId="0" borderId="0" xfId="0" applyFont="1"/>
    <xf numFmtId="0" fontId="8" fillId="0" borderId="0" xfId="0" applyFont="1" applyFill="1"/>
    <xf numFmtId="0" fontId="8" fillId="0" borderId="0" xfId="0" applyFont="1"/>
    <xf numFmtId="164" fontId="8" fillId="0" borderId="0" xfId="0" applyNumberFormat="1" applyFont="1" applyAlignment="1">
      <alignment vertical="center"/>
    </xf>
    <xf numFmtId="164" fontId="8" fillId="0" borderId="0" xfId="0" applyNumberFormat="1" applyFont="1"/>
    <xf numFmtId="165" fontId="3" fillId="0" borderId="2" xfId="1" applyNumberFormat="1" applyFont="1" applyFill="1" applyBorder="1" applyAlignment="1">
      <alignment horizontal="center" vertical="center" wrapText="1"/>
    </xf>
    <xf numFmtId="165" fontId="13" fillId="0" borderId="0" xfId="1" applyNumberFormat="1" applyFont="1" applyFill="1" applyAlignment="1">
      <alignment horizontal="center" vertical="center"/>
    </xf>
    <xf numFmtId="3" fontId="13" fillId="0" borderId="0" xfId="0" applyNumberFormat="1"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167" fontId="13" fillId="0" borderId="0" xfId="0" applyNumberFormat="1" applyFont="1" applyFill="1" applyAlignment="1">
      <alignment horizontal="center" vertical="center"/>
    </xf>
    <xf numFmtId="3" fontId="13" fillId="0" borderId="0" xfId="1" applyNumberFormat="1" applyFont="1" applyFill="1" applyBorder="1" applyAlignment="1">
      <alignment horizontal="center" vertical="center"/>
    </xf>
    <xf numFmtId="3" fontId="13" fillId="0" borderId="0" xfId="1" applyNumberFormat="1" applyFont="1" applyFill="1" applyAlignment="1">
      <alignment horizontal="center" vertical="center"/>
    </xf>
    <xf numFmtId="0" fontId="13" fillId="0" borderId="0" xfId="0" applyFont="1" applyFill="1" applyBorder="1" applyAlignment="1">
      <alignment horizontal="center" vertical="center" wrapText="1"/>
    </xf>
    <xf numFmtId="0" fontId="8" fillId="0" borderId="2" xfId="0" applyFont="1" applyBorder="1"/>
    <xf numFmtId="0" fontId="8" fillId="0" borderId="2" xfId="0" applyFont="1" applyFill="1" applyBorder="1"/>
    <xf numFmtId="3" fontId="11" fillId="0" borderId="2" xfId="1" quotePrefix="1"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 fontId="11" fillId="0" borderId="2" xfId="1" quotePrefix="1" applyNumberFormat="1" applyFont="1" applyFill="1" applyBorder="1" applyAlignment="1">
      <alignment horizontal="center" vertical="center" wrapText="1"/>
    </xf>
    <xf numFmtId="0" fontId="11" fillId="0" borderId="2" xfId="0" applyFont="1" applyFill="1" applyBorder="1" applyAlignment="1">
      <alignment horizontal="center" vertical="center"/>
    </xf>
    <xf numFmtId="164" fontId="11" fillId="0" borderId="2" xfId="1" quotePrefix="1" applyNumberFormat="1" applyFont="1" applyFill="1" applyBorder="1" applyAlignment="1">
      <alignment horizontal="center" vertical="center" wrapText="1"/>
    </xf>
    <xf numFmtId="0" fontId="11" fillId="0" borderId="0" xfId="0" applyFont="1" applyFill="1"/>
    <xf numFmtId="0" fontId="11" fillId="0" borderId="2" xfId="1" quotePrefix="1" applyNumberFormat="1" applyFont="1" applyFill="1" applyBorder="1" applyAlignment="1">
      <alignment horizontal="center" vertical="center" wrapText="1"/>
    </xf>
    <xf numFmtId="165" fontId="11" fillId="0" borderId="2" xfId="1" quotePrefix="1"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164" fontId="11" fillId="0" borderId="2" xfId="1" applyNumberFormat="1"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165" fontId="11" fillId="0" borderId="2" xfId="1" applyNumberFormat="1" applyFont="1" applyFill="1" applyBorder="1" applyAlignment="1">
      <alignment horizontal="center" vertical="center" wrapText="1"/>
    </xf>
    <xf numFmtId="3" fontId="11" fillId="0" borderId="2" xfId="1" applyNumberFormat="1" applyFont="1" applyFill="1" applyBorder="1" applyAlignment="1">
      <alignment horizontal="center" vertical="center" wrapText="1"/>
    </xf>
    <xf numFmtId="0" fontId="11" fillId="0" borderId="1" xfId="1" quotePrefix="1" applyNumberFormat="1" applyFont="1" applyFill="1" applyBorder="1" applyAlignment="1">
      <alignment vertical="center" wrapText="1"/>
    </xf>
    <xf numFmtId="164" fontId="11" fillId="0" borderId="1" xfId="1" quotePrefix="1" applyNumberFormat="1" applyFont="1" applyFill="1" applyBorder="1" applyAlignment="1">
      <alignment vertical="center" wrapText="1"/>
    </xf>
    <xf numFmtId="3" fontId="11" fillId="0" borderId="1" xfId="1"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0" fontId="11" fillId="0" borderId="1" xfId="1" quotePrefix="1" applyNumberFormat="1" applyFont="1" applyFill="1" applyBorder="1" applyAlignment="1">
      <alignment horizontal="center" vertical="center" wrapText="1"/>
    </xf>
    <xf numFmtId="164" fontId="11" fillId="0" borderId="1" xfId="1" quotePrefix="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7" fontId="11" fillId="0" borderId="1" xfId="0" applyNumberFormat="1" applyFont="1" applyFill="1" applyBorder="1" applyAlignment="1">
      <alignment horizontal="center" vertical="center" wrapText="1"/>
    </xf>
    <xf numFmtId="0" fontId="11" fillId="0" borderId="2" xfId="1" quotePrefix="1" applyNumberFormat="1" applyFont="1" applyFill="1" applyBorder="1" applyAlignment="1">
      <alignment horizontal="center" vertical="center" wrapText="1"/>
    </xf>
    <xf numFmtId="165" fontId="11" fillId="0" borderId="2" xfId="1" quotePrefix="1"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164" fontId="11" fillId="0" borderId="2" xfId="1"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165" fontId="11" fillId="0" borderId="2" xfId="1"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167" fontId="11" fillId="0" borderId="2" xfId="0" applyNumberFormat="1" applyFont="1" applyFill="1" applyBorder="1" applyAlignment="1">
      <alignment horizontal="center" vertical="center" wrapText="1"/>
    </xf>
    <xf numFmtId="3" fontId="11" fillId="0" borderId="2" xfId="1" applyNumberFormat="1" applyFont="1" applyFill="1" applyBorder="1" applyAlignment="1">
      <alignment horizontal="center" vertical="center" wrapText="1"/>
    </xf>
    <xf numFmtId="1" fontId="11" fillId="0" borderId="1" xfId="1" quotePrefix="1"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64" fontId="11" fillId="0" borderId="2" xfId="1"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165" fontId="11" fillId="0" borderId="2" xfId="1" applyNumberFormat="1" applyFont="1" applyFill="1" applyBorder="1" applyAlignment="1">
      <alignment horizontal="center" vertical="center" wrapText="1"/>
    </xf>
    <xf numFmtId="167" fontId="11" fillId="0" borderId="2" xfId="0" applyNumberFormat="1" applyFont="1" applyFill="1" applyBorder="1" applyAlignment="1">
      <alignment horizontal="center" vertical="center" wrapText="1"/>
    </xf>
    <xf numFmtId="3" fontId="11" fillId="0" borderId="2" xfId="1"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11" fillId="0" borderId="2" xfId="1" quotePrefix="1" applyNumberFormat="1" applyFont="1" applyFill="1" applyBorder="1" applyAlignment="1">
      <alignment vertical="center" wrapText="1"/>
    </xf>
    <xf numFmtId="3" fontId="11" fillId="0" borderId="2" xfId="1" applyNumberFormat="1" applyFont="1" applyFill="1" applyBorder="1" applyAlignment="1">
      <alignment vertical="center" wrapText="1"/>
    </xf>
    <xf numFmtId="3" fontId="11" fillId="0" borderId="2" xfId="0" applyNumberFormat="1" applyFont="1" applyFill="1" applyBorder="1" applyAlignment="1">
      <alignment vertical="center" wrapText="1"/>
    </xf>
    <xf numFmtId="0" fontId="3" fillId="0" borderId="2" xfId="0" applyFont="1" applyFill="1" applyBorder="1" applyAlignment="1">
      <alignment vertical="center" wrapText="1"/>
    </xf>
    <xf numFmtId="164" fontId="11" fillId="0" borderId="2" xfId="1" quotePrefix="1" applyNumberFormat="1" applyFont="1" applyFill="1" applyBorder="1" applyAlignment="1">
      <alignment vertical="center" wrapText="1"/>
    </xf>
    <xf numFmtId="3" fontId="11" fillId="0" borderId="1" xfId="1"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164" fontId="11" fillId="0" borderId="2" xfId="1"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165" fontId="11" fillId="0" borderId="2" xfId="1" applyNumberFormat="1" applyFont="1" applyFill="1" applyBorder="1" applyAlignment="1">
      <alignment horizontal="center" vertical="center" wrapText="1"/>
    </xf>
    <xf numFmtId="3" fontId="11" fillId="0" borderId="2" xfId="1" applyNumberFormat="1" applyFont="1" applyFill="1" applyBorder="1" applyAlignment="1">
      <alignment horizontal="center" vertical="center" wrapText="1"/>
    </xf>
    <xf numFmtId="0" fontId="8" fillId="0" borderId="4" xfId="0" applyFont="1" applyFill="1" applyBorder="1"/>
    <xf numFmtId="164" fontId="11" fillId="0" borderId="4" xfId="1" applyNumberFormat="1" applyFont="1" applyFill="1" applyBorder="1" applyAlignment="1">
      <alignment horizontal="center" vertical="center" wrapText="1"/>
    </xf>
    <xf numFmtId="165" fontId="11" fillId="0" borderId="4" xfId="1" quotePrefix="1" applyNumberFormat="1" applyFont="1" applyFill="1" applyBorder="1" applyAlignment="1">
      <alignment horizontal="center" vertical="center" wrapText="1"/>
    </xf>
    <xf numFmtId="165" fontId="11" fillId="0" borderId="9" xfId="1" quotePrefix="1" applyNumberFormat="1" applyFont="1" applyFill="1" applyBorder="1" applyAlignment="1">
      <alignment horizontal="center" vertical="center" wrapText="1"/>
    </xf>
    <xf numFmtId="0" fontId="8" fillId="0" borderId="0" xfId="0" applyFont="1" applyFill="1" applyBorder="1"/>
    <xf numFmtId="0" fontId="8" fillId="0" borderId="0" xfId="0" applyFont="1" applyBorder="1"/>
    <xf numFmtId="0" fontId="11" fillId="0" borderId="0" xfId="0" applyFont="1" applyFill="1" applyBorder="1"/>
    <xf numFmtId="3" fontId="11" fillId="0" borderId="1" xfId="1"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0" borderId="3" xfId="0" applyFont="1" applyFill="1" applyBorder="1" applyAlignment="1">
      <alignment vertical="center" wrapText="1"/>
    </xf>
    <xf numFmtId="0" fontId="3" fillId="0" borderId="1" xfId="0" applyFont="1" applyFill="1" applyBorder="1" applyAlignment="1">
      <alignment horizontal="center" vertical="center" wrapText="1"/>
    </xf>
    <xf numFmtId="165" fontId="11" fillId="0" borderId="1" xfId="1" quotePrefix="1"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165" fontId="11" fillId="0" borderId="5" xfId="1" applyNumberFormat="1" applyFont="1" applyFill="1" applyBorder="1" applyAlignment="1">
      <alignment horizontal="center" vertical="center" wrapText="1"/>
    </xf>
    <xf numFmtId="165" fontId="11" fillId="0" borderId="6" xfId="1" applyNumberFormat="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3" fontId="11" fillId="0" borderId="5" xfId="1" applyNumberFormat="1" applyFont="1" applyFill="1" applyBorder="1" applyAlignment="1">
      <alignment horizontal="center" vertical="center" wrapText="1"/>
    </xf>
    <xf numFmtId="3" fontId="11" fillId="0" borderId="6" xfId="1" applyNumberFormat="1" applyFont="1" applyFill="1" applyBorder="1" applyAlignment="1">
      <alignment horizontal="center" vertical="center" wrapText="1"/>
    </xf>
    <xf numFmtId="0" fontId="11" fillId="0" borderId="4" xfId="1" quotePrefix="1" applyNumberFormat="1" applyFont="1" applyFill="1" applyBorder="1" applyAlignment="1">
      <alignment horizontal="center" vertical="center" wrapText="1"/>
    </xf>
    <xf numFmtId="0" fontId="11" fillId="0" borderId="3" xfId="1" quotePrefix="1" applyNumberFormat="1" applyFont="1" applyFill="1" applyBorder="1" applyAlignment="1">
      <alignment horizontal="center" vertical="center" wrapText="1"/>
    </xf>
    <xf numFmtId="165" fontId="11" fillId="0" borderId="1" xfId="1" quotePrefix="1" applyNumberFormat="1" applyFont="1" applyFill="1" applyBorder="1" applyAlignment="1">
      <alignment horizontal="center" vertical="center" wrapText="1"/>
    </xf>
    <xf numFmtId="165" fontId="11" fillId="0" borderId="6" xfId="1" quotePrefix="1" applyNumberFormat="1" applyFont="1" applyFill="1" applyBorder="1" applyAlignment="1">
      <alignment horizontal="center" vertical="center" wrapText="1"/>
    </xf>
    <xf numFmtId="0" fontId="11" fillId="0" borderId="1" xfId="1" quotePrefix="1" applyNumberFormat="1" applyFont="1" applyFill="1" applyBorder="1" applyAlignment="1">
      <alignment horizontal="right" vertical="center" wrapText="1"/>
    </xf>
    <xf numFmtId="0" fontId="11" fillId="0" borderId="6" xfId="1" quotePrefix="1" applyNumberFormat="1" applyFont="1" applyFill="1" applyBorder="1" applyAlignment="1">
      <alignment horizontal="right" vertical="center" wrapText="1"/>
    </xf>
    <xf numFmtId="3" fontId="11" fillId="0" borderId="1" xfId="0" applyNumberFormat="1" applyFont="1" applyFill="1" applyBorder="1" applyAlignment="1">
      <alignment horizontal="center" vertical="center" wrapText="1"/>
    </xf>
    <xf numFmtId="3" fontId="11" fillId="0" borderId="6" xfId="0" applyNumberFormat="1" applyFont="1" applyFill="1" applyBorder="1" applyAlignment="1">
      <alignment horizontal="center" vertical="center" wrapText="1"/>
    </xf>
    <xf numFmtId="165" fontId="11" fillId="0" borderId="2" xfId="1" quotePrefix="1" applyNumberFormat="1" applyFont="1" applyFill="1" applyBorder="1" applyAlignment="1">
      <alignment horizontal="center" vertical="center" wrapText="1"/>
    </xf>
    <xf numFmtId="0" fontId="11" fillId="0" borderId="1" xfId="1" quotePrefix="1" applyNumberFormat="1" applyFont="1" applyFill="1" applyBorder="1" applyAlignment="1">
      <alignment horizontal="center" vertical="center" wrapText="1"/>
    </xf>
    <xf numFmtId="0" fontId="11" fillId="0" borderId="5" xfId="1" quotePrefix="1" applyNumberFormat="1" applyFont="1" applyFill="1" applyBorder="1" applyAlignment="1">
      <alignment horizontal="center" vertical="center" wrapText="1"/>
    </xf>
    <xf numFmtId="0" fontId="11" fillId="0" borderId="6" xfId="1" quotePrefix="1"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164" fontId="11" fillId="0" borderId="2" xfId="1" applyNumberFormat="1" applyFont="1" applyFill="1" applyBorder="1" applyAlignment="1">
      <alignment horizontal="center" vertical="center" wrapText="1"/>
    </xf>
    <xf numFmtId="165" fontId="12" fillId="0" borderId="2" xfId="1"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165" fontId="11" fillId="0" borderId="2" xfId="1" applyNumberFormat="1" applyFont="1" applyFill="1" applyBorder="1" applyAlignment="1">
      <alignment horizontal="center" vertical="center" wrapText="1"/>
    </xf>
    <xf numFmtId="167" fontId="11" fillId="0" borderId="2" xfId="0" applyNumberFormat="1" applyFont="1" applyFill="1" applyBorder="1" applyAlignment="1">
      <alignment horizontal="center" vertical="center" wrapText="1"/>
    </xf>
    <xf numFmtId="3" fontId="11" fillId="0" borderId="2" xfId="1"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4" fillId="0" borderId="0" xfId="0" applyFont="1" applyFill="1" applyAlignment="1">
      <alignment horizontal="center" wrapText="1"/>
    </xf>
    <xf numFmtId="0" fontId="8" fillId="0" borderId="0" xfId="0" applyFont="1" applyFill="1" applyAlignment="1">
      <alignment horizontal="center"/>
    </xf>
    <xf numFmtId="0" fontId="8" fillId="0" borderId="8" xfId="0" applyFont="1" applyFill="1" applyBorder="1" applyAlignment="1">
      <alignment horizontal="center"/>
    </xf>
    <xf numFmtId="0" fontId="11" fillId="0" borderId="2" xfId="0"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0" fontId="0" fillId="0" borderId="0" xfId="0" applyAlignment="1">
      <alignment horizont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xf>
    <xf numFmtId="0" fontId="9" fillId="0" borderId="8" xfId="0" applyFont="1" applyBorder="1" applyAlignment="1">
      <alignment horizontal="center"/>
    </xf>
    <xf numFmtId="0" fontId="7" fillId="9" borderId="1"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11" borderId="1"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6"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10" borderId="1" xfId="0" applyFont="1" applyFill="1" applyBorder="1" applyAlignment="1">
      <alignment horizontal="center" vertical="center"/>
    </xf>
    <xf numFmtId="0" fontId="7" fillId="10" borderId="5" xfId="0" applyFont="1" applyFill="1" applyBorder="1" applyAlignment="1">
      <alignment horizontal="center" vertical="center"/>
    </xf>
    <xf numFmtId="0" fontId="7" fillId="10" borderId="6" xfId="0" applyFont="1" applyFill="1" applyBorder="1" applyAlignment="1">
      <alignment horizontal="center" vertical="center"/>
    </xf>
    <xf numFmtId="0" fontId="7" fillId="0" borderId="0" xfId="0" applyFont="1" applyAlignment="1">
      <alignment horizontal="center"/>
    </xf>
    <xf numFmtId="0" fontId="3" fillId="0" borderId="2" xfId="0" applyFont="1" applyBorder="1" applyAlignment="1">
      <alignment horizontal="center" vertical="center"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7" fillId="7" borderId="2" xfId="0" applyFont="1" applyFill="1" applyBorder="1" applyAlignment="1">
      <alignment horizontal="center" vertical="center"/>
    </xf>
    <xf numFmtId="0" fontId="7" fillId="0" borderId="2" xfId="0" applyFont="1" applyBorder="1" applyAlignment="1">
      <alignment horizontal="center" vertical="center"/>
    </xf>
    <xf numFmtId="0" fontId="7" fillId="10" borderId="2" xfId="0" applyFont="1" applyFill="1" applyBorder="1" applyAlignment="1">
      <alignment horizontal="center" vertical="center"/>
    </xf>
    <xf numFmtId="0" fontId="7" fillId="9" borderId="2" xfId="0" applyFont="1" applyFill="1" applyBorder="1" applyAlignment="1">
      <alignment horizontal="center" vertical="center"/>
    </xf>
    <xf numFmtId="0" fontId="7" fillId="11" borderId="2" xfId="0" applyFont="1" applyFill="1" applyBorder="1" applyAlignment="1">
      <alignment horizontal="center" vertical="center"/>
    </xf>
    <xf numFmtId="0" fontId="7" fillId="8" borderId="2" xfId="0" applyFont="1" applyFill="1" applyBorder="1" applyAlignment="1">
      <alignment horizontal="center" vertical="center"/>
    </xf>
    <xf numFmtId="0" fontId="7" fillId="0" borderId="2" xfId="0" applyFont="1" applyBorder="1" applyAlignment="1">
      <alignment horizontal="center" vertical="center" wrapText="1"/>
    </xf>
    <xf numFmtId="0" fontId="7" fillId="2" borderId="2" xfId="0" applyFont="1" applyFill="1" applyBorder="1" applyAlignment="1">
      <alignment horizontal="center" vertical="center"/>
    </xf>
    <xf numFmtId="0" fontId="7" fillId="6" borderId="2" xfId="0" applyFont="1" applyFill="1" applyBorder="1" applyAlignment="1">
      <alignment horizontal="center" vertical="center"/>
    </xf>
    <xf numFmtId="0" fontId="7" fillId="4" borderId="2" xfId="0" applyFont="1" applyFill="1" applyBorder="1" applyAlignment="1">
      <alignment horizontal="center" vertical="center"/>
    </xf>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colors>
    <mruColors>
      <color rgb="FFF583E5"/>
      <color rgb="FF8EE1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Y24"/>
  <sheetViews>
    <sheetView tabSelected="1" zoomScale="60" zoomScaleNormal="60" zoomScaleSheetLayoutView="70" workbookViewId="0">
      <selection activeCell="N3" sqref="N3:N5"/>
    </sheetView>
  </sheetViews>
  <sheetFormatPr defaultColWidth="9.140625" defaultRowHeight="16.5" x14ac:dyDescent="0.25"/>
  <cols>
    <col min="1" max="1" width="6.7109375" style="39" customWidth="1"/>
    <col min="2" max="2" width="27.5703125" style="39" customWidth="1"/>
    <col min="3" max="4" width="9.140625" style="39" customWidth="1"/>
    <col min="5" max="5" width="20.140625" style="39" customWidth="1"/>
    <col min="6" max="6" width="11.85546875" style="39" customWidth="1"/>
    <col min="7" max="7" width="13.28515625" style="40" customWidth="1"/>
    <col min="8" max="8" width="12.7109375" style="41" customWidth="1"/>
    <col min="9" max="9" width="12.42578125" style="39" customWidth="1"/>
    <col min="10" max="10" width="13.7109375" style="39" customWidth="1"/>
    <col min="11" max="11" width="13.28515625" style="39" customWidth="1"/>
    <col min="12" max="12" width="13.140625" style="43" customWidth="1"/>
    <col min="13" max="13" width="22.5703125" style="44" customWidth="1"/>
    <col min="14" max="14" width="20.7109375" style="45" customWidth="1"/>
    <col min="15" max="15" width="6.85546875" style="46" customWidth="1"/>
    <col min="16" max="16" width="12.28515625" style="47" customWidth="1"/>
    <col min="17" max="17" width="14.140625" style="44" customWidth="1"/>
    <col min="18" max="18" width="20.85546875" style="44" customWidth="1"/>
    <col min="19" max="19" width="15.85546875" style="44" customWidth="1"/>
    <col min="20" max="20" width="20.42578125" style="44" customWidth="1"/>
    <col min="21" max="21" width="12.42578125" style="43" customWidth="1"/>
    <col min="22" max="22" width="16.5703125" style="44" customWidth="1"/>
    <col min="23" max="23" width="15.7109375" style="43" customWidth="1"/>
    <col min="24" max="24" width="18.85546875" style="44" customWidth="1"/>
    <col min="25" max="25" width="2.85546875" style="48" hidden="1" customWidth="1"/>
    <col min="26" max="26" width="20.7109375" style="44" customWidth="1"/>
    <col min="27" max="27" width="16.85546875" style="44" customWidth="1"/>
    <col min="28" max="28" width="11.85546875" style="43" customWidth="1"/>
    <col min="29" max="29" width="16.28515625" style="49" customWidth="1"/>
    <col min="30" max="30" width="15.140625" style="49" customWidth="1"/>
    <col min="31" max="31" width="16.28515625" style="49" customWidth="1"/>
    <col min="32" max="32" width="16.28515625" style="50" customWidth="1"/>
    <col min="33" max="33" width="28.42578125" style="39" hidden="1" customWidth="1"/>
    <col min="34" max="34" width="20.28515625" style="39" hidden="1" customWidth="1"/>
    <col min="35" max="36" width="13.7109375" style="39" hidden="1" customWidth="1"/>
    <col min="37" max="37" width="19.7109375" style="39" hidden="1" customWidth="1"/>
    <col min="38" max="39" width="11.42578125" style="39" hidden="1" customWidth="1"/>
    <col min="40" max="41" width="10.7109375" style="39" hidden="1" customWidth="1"/>
    <col min="42" max="42" width="11.140625" style="39" hidden="1" customWidth="1"/>
    <col min="43" max="43" width="16" style="39" hidden="1" customWidth="1"/>
    <col min="44" max="44" width="75" style="39" hidden="1" customWidth="1"/>
    <col min="45" max="45" width="14.42578125" style="39" hidden="1" customWidth="1"/>
    <col min="46" max="46" width="14.7109375" style="112" customWidth="1"/>
    <col min="47" max="47" width="30.140625" style="112" customWidth="1"/>
    <col min="48" max="181" width="9.140625" style="112"/>
    <col min="182" max="16384" width="9.140625" style="39"/>
  </cols>
  <sheetData>
    <row r="1" spans="1:181" ht="61.5" customHeight="1" x14ac:dyDescent="0.25">
      <c r="A1" s="148" t="s">
        <v>346</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38"/>
      <c r="AH1" s="38"/>
      <c r="AI1" s="38"/>
      <c r="AJ1" s="38"/>
      <c r="AK1" s="38"/>
      <c r="AL1" s="38"/>
      <c r="AM1" s="38"/>
      <c r="AN1" s="38"/>
      <c r="AO1" s="38"/>
      <c r="AP1" s="38"/>
      <c r="AQ1" s="38"/>
      <c r="AR1" s="38"/>
      <c r="AS1" s="38"/>
      <c r="AT1" s="111"/>
    </row>
    <row r="2" spans="1:181" ht="32.25" customHeight="1" x14ac:dyDescent="0.25">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38"/>
      <c r="AH2" s="38"/>
      <c r="AI2" s="38"/>
      <c r="AJ2" s="38"/>
      <c r="AK2" s="38"/>
      <c r="AL2" s="38"/>
      <c r="AM2" s="38"/>
      <c r="AN2" s="38"/>
      <c r="AO2" s="38"/>
      <c r="AP2" s="38"/>
      <c r="AQ2" s="38"/>
      <c r="AR2" s="38"/>
      <c r="AS2" s="38"/>
      <c r="AT2" s="111"/>
    </row>
    <row r="3" spans="1:181" s="51" customFormat="1" ht="39.75" customHeight="1" x14ac:dyDescent="0.25">
      <c r="A3" s="151" t="s">
        <v>343</v>
      </c>
      <c r="B3" s="151" t="s">
        <v>345</v>
      </c>
      <c r="C3" s="152" t="s">
        <v>0</v>
      </c>
      <c r="D3" s="151" t="s">
        <v>1</v>
      </c>
      <c r="E3" s="151" t="s">
        <v>275</v>
      </c>
      <c r="F3" s="153" t="s">
        <v>276</v>
      </c>
      <c r="G3" s="138" t="s">
        <v>4</v>
      </c>
      <c r="H3" s="154" t="s">
        <v>5</v>
      </c>
      <c r="I3" s="154"/>
      <c r="J3" s="154"/>
      <c r="K3" s="154" t="s">
        <v>6</v>
      </c>
      <c r="L3" s="139" t="s">
        <v>277</v>
      </c>
      <c r="M3" s="139"/>
      <c r="N3" s="140" t="s">
        <v>278</v>
      </c>
      <c r="O3" s="141" t="s">
        <v>279</v>
      </c>
      <c r="P3" s="142" t="s">
        <v>280</v>
      </c>
      <c r="Q3" s="151" t="s">
        <v>281</v>
      </c>
      <c r="R3" s="151"/>
      <c r="S3" s="146" t="s">
        <v>282</v>
      </c>
      <c r="T3" s="147"/>
      <c r="U3" s="147"/>
      <c r="V3" s="147"/>
      <c r="W3" s="147"/>
      <c r="X3" s="147"/>
      <c r="Y3" s="116"/>
      <c r="Z3" s="140" t="s">
        <v>283</v>
      </c>
      <c r="AA3" s="140" t="s">
        <v>284</v>
      </c>
      <c r="AB3" s="141" t="s">
        <v>285</v>
      </c>
      <c r="AC3" s="141"/>
      <c r="AD3" s="141"/>
      <c r="AE3" s="143" t="s">
        <v>286</v>
      </c>
      <c r="AF3" s="144" t="s">
        <v>287</v>
      </c>
      <c r="AG3" s="138" t="s">
        <v>7</v>
      </c>
      <c r="AH3" s="138"/>
      <c r="AI3" s="138"/>
      <c r="AJ3" s="138"/>
      <c r="AK3" s="138"/>
      <c r="AL3" s="138"/>
      <c r="AM3" s="138"/>
      <c r="AN3" s="138"/>
      <c r="AO3" s="138"/>
      <c r="AP3" s="138"/>
      <c r="AQ3" s="138"/>
      <c r="AR3" s="52"/>
      <c r="AS3" s="107"/>
      <c r="AT3" s="111"/>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row>
    <row r="4" spans="1:181" s="51" customFormat="1" ht="103.15" customHeight="1" x14ac:dyDescent="0.25">
      <c r="A4" s="151"/>
      <c r="B4" s="151"/>
      <c r="C4" s="152"/>
      <c r="D4" s="151"/>
      <c r="E4" s="151"/>
      <c r="F4" s="153"/>
      <c r="G4" s="138"/>
      <c r="H4" s="154"/>
      <c r="I4" s="154"/>
      <c r="J4" s="154"/>
      <c r="K4" s="154"/>
      <c r="L4" s="139"/>
      <c r="M4" s="139"/>
      <c r="N4" s="140"/>
      <c r="O4" s="141"/>
      <c r="P4" s="142"/>
      <c r="Q4" s="145" t="s">
        <v>288</v>
      </c>
      <c r="R4" s="145"/>
      <c r="S4" s="145" t="s">
        <v>339</v>
      </c>
      <c r="T4" s="145"/>
      <c r="U4" s="140" t="s">
        <v>289</v>
      </c>
      <c r="V4" s="140"/>
      <c r="W4" s="140" t="s">
        <v>290</v>
      </c>
      <c r="X4" s="140"/>
      <c r="Y4" s="143" t="s">
        <v>291</v>
      </c>
      <c r="Z4" s="140"/>
      <c r="AA4" s="140"/>
      <c r="AB4" s="141"/>
      <c r="AC4" s="141"/>
      <c r="AD4" s="141"/>
      <c r="AE4" s="143"/>
      <c r="AF4" s="144"/>
      <c r="AG4" s="138"/>
      <c r="AH4" s="138"/>
      <c r="AI4" s="138"/>
      <c r="AJ4" s="138"/>
      <c r="AK4" s="138"/>
      <c r="AL4" s="138"/>
      <c r="AM4" s="138"/>
      <c r="AN4" s="138"/>
      <c r="AO4" s="138"/>
      <c r="AP4" s="138"/>
      <c r="AQ4" s="138"/>
      <c r="AR4" s="138" t="s">
        <v>20</v>
      </c>
      <c r="AS4" s="108" t="s">
        <v>21</v>
      </c>
      <c r="AT4" s="111"/>
      <c r="AU4" s="111"/>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row>
    <row r="5" spans="1:181" s="51" customFormat="1" ht="102" customHeight="1" x14ac:dyDescent="0.25">
      <c r="A5" s="151"/>
      <c r="B5" s="151"/>
      <c r="C5" s="152"/>
      <c r="D5" s="151"/>
      <c r="E5" s="151"/>
      <c r="F5" s="153"/>
      <c r="G5" s="138"/>
      <c r="H5" s="65" t="s">
        <v>8</v>
      </c>
      <c r="I5" s="65" t="s">
        <v>9</v>
      </c>
      <c r="J5" s="65" t="s">
        <v>10</v>
      </c>
      <c r="K5" s="154"/>
      <c r="L5" s="67" t="s">
        <v>292</v>
      </c>
      <c r="M5" s="68" t="s">
        <v>293</v>
      </c>
      <c r="N5" s="140"/>
      <c r="O5" s="141"/>
      <c r="P5" s="142"/>
      <c r="Q5" s="66" t="s">
        <v>294</v>
      </c>
      <c r="R5" s="66" t="s">
        <v>295</v>
      </c>
      <c r="S5" s="104" t="s">
        <v>340</v>
      </c>
      <c r="T5" s="104" t="s">
        <v>295</v>
      </c>
      <c r="U5" s="67" t="s">
        <v>296</v>
      </c>
      <c r="V5" s="68" t="s">
        <v>297</v>
      </c>
      <c r="W5" s="67" t="s">
        <v>296</v>
      </c>
      <c r="X5" s="68" t="s">
        <v>298</v>
      </c>
      <c r="Y5" s="143"/>
      <c r="Z5" s="140"/>
      <c r="AA5" s="140"/>
      <c r="AB5" s="67" t="s">
        <v>299</v>
      </c>
      <c r="AC5" s="68" t="s">
        <v>300</v>
      </c>
      <c r="AD5" s="68" t="s">
        <v>301</v>
      </c>
      <c r="AE5" s="143"/>
      <c r="AF5" s="144"/>
      <c r="AG5" s="64" t="s">
        <v>11</v>
      </c>
      <c r="AH5" s="64" t="s">
        <v>318</v>
      </c>
      <c r="AI5" s="64" t="s">
        <v>12</v>
      </c>
      <c r="AJ5" s="64" t="s">
        <v>13</v>
      </c>
      <c r="AK5" s="64" t="s">
        <v>14</v>
      </c>
      <c r="AL5" s="63" t="s">
        <v>15</v>
      </c>
      <c r="AM5" s="63" t="s">
        <v>319</v>
      </c>
      <c r="AN5" s="64" t="s">
        <v>16</v>
      </c>
      <c r="AO5" s="64" t="s">
        <v>17</v>
      </c>
      <c r="AP5" s="64" t="s">
        <v>18</v>
      </c>
      <c r="AQ5" s="64" t="s">
        <v>19</v>
      </c>
      <c r="AR5" s="138"/>
      <c r="AS5" s="108"/>
      <c r="AT5" s="111"/>
      <c r="AU5" s="111"/>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row>
    <row r="6" spans="1:181" ht="27" hidden="1" customHeight="1" x14ac:dyDescent="0.25">
      <c r="A6" s="61"/>
      <c r="B6" s="61"/>
      <c r="C6" s="62"/>
      <c r="D6" s="61"/>
      <c r="E6" s="61"/>
      <c r="F6" s="63"/>
      <c r="G6" s="64"/>
      <c r="H6" s="65"/>
      <c r="I6" s="65"/>
      <c r="J6" s="65"/>
      <c r="K6" s="65"/>
      <c r="L6" s="60" t="s">
        <v>302</v>
      </c>
      <c r="M6" s="53" t="s">
        <v>303</v>
      </c>
      <c r="N6" s="60" t="s">
        <v>304</v>
      </c>
      <c r="O6" s="60" t="s">
        <v>305</v>
      </c>
      <c r="P6" s="60" t="s">
        <v>306</v>
      </c>
      <c r="Q6" s="60" t="s">
        <v>307</v>
      </c>
      <c r="R6" s="53" t="s">
        <v>308</v>
      </c>
      <c r="S6" s="53"/>
      <c r="T6" s="53"/>
      <c r="U6" s="60" t="s">
        <v>309</v>
      </c>
      <c r="V6" s="53" t="s">
        <v>310</v>
      </c>
      <c r="W6" s="60" t="s">
        <v>311</v>
      </c>
      <c r="X6" s="53" t="s">
        <v>312</v>
      </c>
      <c r="Y6" s="53" t="s">
        <v>313</v>
      </c>
      <c r="Z6" s="53" t="s">
        <v>314</v>
      </c>
      <c r="AA6" s="53" t="s">
        <v>315</v>
      </c>
      <c r="AB6" s="67"/>
      <c r="AC6" s="68"/>
      <c r="AD6" s="68"/>
      <c r="AE6" s="68"/>
      <c r="AF6" s="42"/>
      <c r="AG6" s="64"/>
      <c r="AH6" s="64"/>
      <c r="AI6" s="64"/>
      <c r="AJ6" s="64"/>
      <c r="AK6" s="64"/>
      <c r="AL6" s="63"/>
      <c r="AM6" s="63"/>
      <c r="AN6" s="64"/>
      <c r="AO6" s="64"/>
      <c r="AP6" s="64"/>
      <c r="AQ6" s="64"/>
      <c r="AR6" s="64"/>
      <c r="AS6" s="108"/>
      <c r="AT6" s="111"/>
      <c r="AU6" s="111"/>
    </row>
    <row r="7" spans="1:181" s="58" customFormat="1" ht="51" customHeight="1" x14ac:dyDescent="0.25">
      <c r="A7" s="96">
        <f>MAX(A$6:$A6)+1</f>
        <v>1</v>
      </c>
      <c r="B7" s="79" t="s">
        <v>327</v>
      </c>
      <c r="C7" s="55">
        <v>30</v>
      </c>
      <c r="D7" s="56">
        <v>96</v>
      </c>
      <c r="E7" s="78" t="s">
        <v>22</v>
      </c>
      <c r="F7" s="78" t="s">
        <v>23</v>
      </c>
      <c r="G7" s="81">
        <v>299.5</v>
      </c>
      <c r="H7" s="57">
        <v>105.8</v>
      </c>
      <c r="I7" s="57">
        <v>0</v>
      </c>
      <c r="J7" s="57">
        <f t="shared" ref="J7" si="0">+H7+I7</f>
        <v>105.8</v>
      </c>
      <c r="K7" s="57">
        <f>+G7-J7</f>
        <v>193.7</v>
      </c>
      <c r="L7" s="83">
        <v>70000</v>
      </c>
      <c r="M7" s="86">
        <f t="shared" ref="M7" si="1">L7*J7</f>
        <v>7406000</v>
      </c>
      <c r="N7" s="80" t="s">
        <v>316</v>
      </c>
      <c r="O7" s="80" t="s">
        <v>317</v>
      </c>
      <c r="P7" s="85">
        <f t="shared" ref="P7" si="2">J7</f>
        <v>105.8</v>
      </c>
      <c r="Q7" s="82">
        <v>9500</v>
      </c>
      <c r="R7" s="86">
        <f t="shared" ref="R7:R15" si="3">Q7*P7</f>
        <v>1005100</v>
      </c>
      <c r="S7" s="106"/>
      <c r="T7" s="106"/>
      <c r="U7" s="83">
        <v>10000</v>
      </c>
      <c r="V7" s="82">
        <f t="shared" ref="V7:V18" si="4">U7*P7</f>
        <v>1058000</v>
      </c>
      <c r="W7" s="83">
        <v>150000</v>
      </c>
      <c r="X7" s="82">
        <f t="shared" ref="X7:X18" si="5">W7*P7</f>
        <v>15870000</v>
      </c>
      <c r="Y7" s="97"/>
      <c r="Z7" s="82">
        <f t="shared" ref="Z7:Z15" si="6">M7+R7+V7+X7</f>
        <v>25339100</v>
      </c>
      <c r="AA7" s="98">
        <f>Z7</f>
        <v>25339100</v>
      </c>
      <c r="AB7" s="83">
        <v>40000</v>
      </c>
      <c r="AC7" s="86">
        <f t="shared" ref="AC7:AC15" si="7">AB7*P7</f>
        <v>4232000</v>
      </c>
      <c r="AD7" s="97">
        <f>AC7</f>
        <v>4232000</v>
      </c>
      <c r="AE7" s="97">
        <f t="shared" ref="AE7:AE14" si="8">AA7+AD7</f>
        <v>29571100</v>
      </c>
      <c r="AF7" s="99"/>
      <c r="AG7" s="100"/>
      <c r="AH7" s="100"/>
      <c r="AI7" s="100"/>
      <c r="AJ7" s="100"/>
      <c r="AK7" s="57"/>
      <c r="AL7" s="78"/>
      <c r="AM7" s="78"/>
      <c r="AN7" s="57"/>
      <c r="AO7" s="57"/>
      <c r="AP7" s="57"/>
      <c r="AQ7" s="57" t="s">
        <v>333</v>
      </c>
      <c r="AR7" s="78" t="s">
        <v>24</v>
      </c>
      <c r="AS7" s="109"/>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row>
    <row r="8" spans="1:181" s="58" customFormat="1" ht="52.5" customHeight="1" x14ac:dyDescent="0.25">
      <c r="A8" s="96">
        <v>2</v>
      </c>
      <c r="B8" s="79" t="s">
        <v>328</v>
      </c>
      <c r="C8" s="55">
        <v>30</v>
      </c>
      <c r="D8" s="56">
        <v>99</v>
      </c>
      <c r="E8" s="78" t="s">
        <v>22</v>
      </c>
      <c r="F8" s="78" t="s">
        <v>23</v>
      </c>
      <c r="G8" s="89">
        <v>134.5</v>
      </c>
      <c r="H8" s="57">
        <v>133.5</v>
      </c>
      <c r="I8" s="57">
        <v>1</v>
      </c>
      <c r="J8" s="57">
        <f t="shared" ref="J8:J13" si="9">+H8+I8</f>
        <v>134.5</v>
      </c>
      <c r="K8" s="57">
        <f t="shared" ref="K8:K13" si="10">+G8-J8</f>
        <v>0</v>
      </c>
      <c r="L8" s="91">
        <v>70000</v>
      </c>
      <c r="M8" s="93">
        <f t="shared" ref="M8:M13" si="11">L8*J8</f>
        <v>9415000</v>
      </c>
      <c r="N8" s="94" t="s">
        <v>316</v>
      </c>
      <c r="O8" s="94" t="s">
        <v>317</v>
      </c>
      <c r="P8" s="92">
        <f t="shared" ref="P8:P13" si="12">J8</f>
        <v>134.5</v>
      </c>
      <c r="Q8" s="90">
        <v>9500</v>
      </c>
      <c r="R8" s="93">
        <f t="shared" si="3"/>
        <v>1277750</v>
      </c>
      <c r="S8" s="106"/>
      <c r="T8" s="106"/>
      <c r="U8" s="91">
        <v>10000</v>
      </c>
      <c r="V8" s="90">
        <f t="shared" si="4"/>
        <v>1345000</v>
      </c>
      <c r="W8" s="91">
        <v>150000</v>
      </c>
      <c r="X8" s="90">
        <f t="shared" si="5"/>
        <v>20175000</v>
      </c>
      <c r="Y8" s="97"/>
      <c r="Z8" s="90">
        <f t="shared" si="6"/>
        <v>32212750</v>
      </c>
      <c r="AA8" s="98">
        <f t="shared" ref="AA8:AA14" si="13">Z8</f>
        <v>32212750</v>
      </c>
      <c r="AB8" s="91">
        <v>40000</v>
      </c>
      <c r="AC8" s="93">
        <f t="shared" si="7"/>
        <v>5380000</v>
      </c>
      <c r="AD8" s="97">
        <f t="shared" ref="AD8:AD14" si="14">AC8</f>
        <v>5380000</v>
      </c>
      <c r="AE8" s="97">
        <f t="shared" si="8"/>
        <v>37592750</v>
      </c>
      <c r="AF8" s="99"/>
      <c r="AG8" s="100"/>
      <c r="AH8" s="100"/>
      <c r="AI8" s="100"/>
      <c r="AJ8" s="100"/>
      <c r="AK8" s="57"/>
      <c r="AL8" s="78"/>
      <c r="AM8" s="78"/>
      <c r="AN8" s="57"/>
      <c r="AO8" s="57"/>
      <c r="AP8" s="57"/>
      <c r="AQ8" s="57" t="s">
        <v>333</v>
      </c>
      <c r="AR8" s="78" t="s">
        <v>321</v>
      </c>
      <c r="AS8" s="109"/>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row>
    <row r="9" spans="1:181" s="58" customFormat="1" ht="54.75" customHeight="1" x14ac:dyDescent="0.25">
      <c r="A9" s="129">
        <v>3</v>
      </c>
      <c r="B9" s="127" t="s">
        <v>329</v>
      </c>
      <c r="C9" s="55">
        <v>30</v>
      </c>
      <c r="D9" s="56">
        <v>73</v>
      </c>
      <c r="E9" s="78" t="s">
        <v>22</v>
      </c>
      <c r="F9" s="78" t="s">
        <v>23</v>
      </c>
      <c r="G9" s="89">
        <v>94.4</v>
      </c>
      <c r="H9" s="57">
        <v>93.3</v>
      </c>
      <c r="I9" s="57">
        <v>1.1000000000000001</v>
      </c>
      <c r="J9" s="57">
        <f t="shared" si="9"/>
        <v>94.399999999999991</v>
      </c>
      <c r="K9" s="57">
        <f t="shared" si="10"/>
        <v>0</v>
      </c>
      <c r="L9" s="91">
        <v>70000</v>
      </c>
      <c r="M9" s="93">
        <f t="shared" si="11"/>
        <v>6607999.9999999991</v>
      </c>
      <c r="N9" s="94" t="s">
        <v>316</v>
      </c>
      <c r="O9" s="94" t="s">
        <v>317</v>
      </c>
      <c r="P9" s="92">
        <f t="shared" si="12"/>
        <v>94.399999999999991</v>
      </c>
      <c r="Q9" s="90">
        <v>9500</v>
      </c>
      <c r="R9" s="93">
        <f t="shared" si="3"/>
        <v>896799.99999999988</v>
      </c>
      <c r="S9" s="106"/>
      <c r="T9" s="106"/>
      <c r="U9" s="91">
        <v>10000</v>
      </c>
      <c r="V9" s="90">
        <f t="shared" si="4"/>
        <v>943999.99999999988</v>
      </c>
      <c r="W9" s="91">
        <v>150000</v>
      </c>
      <c r="X9" s="90">
        <f t="shared" si="5"/>
        <v>14159999.999999998</v>
      </c>
      <c r="Y9" s="122"/>
      <c r="Z9" s="90">
        <f t="shared" si="6"/>
        <v>22608799.999999996</v>
      </c>
      <c r="AA9" s="131">
        <f>Z9+Z10</f>
        <v>38870850</v>
      </c>
      <c r="AB9" s="91">
        <v>40000</v>
      </c>
      <c r="AC9" s="93">
        <f t="shared" si="7"/>
        <v>3775999.9999999995</v>
      </c>
      <c r="AD9" s="122">
        <f>AC9+AC10</f>
        <v>6492000</v>
      </c>
      <c r="AE9" s="122">
        <f>AA9+AD9</f>
        <v>45362850</v>
      </c>
      <c r="AF9" s="99"/>
      <c r="AG9" s="100"/>
      <c r="AH9" s="100"/>
      <c r="AI9" s="100"/>
      <c r="AJ9" s="100"/>
      <c r="AK9" s="57"/>
      <c r="AL9" s="78"/>
      <c r="AM9" s="78"/>
      <c r="AN9" s="57"/>
      <c r="AO9" s="57"/>
      <c r="AP9" s="57"/>
      <c r="AQ9" s="57" t="s">
        <v>333</v>
      </c>
      <c r="AR9" s="78" t="s">
        <v>322</v>
      </c>
      <c r="AS9" s="109"/>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row>
    <row r="10" spans="1:181" s="58" customFormat="1" ht="50.25" customHeight="1" x14ac:dyDescent="0.25">
      <c r="A10" s="130"/>
      <c r="B10" s="128"/>
      <c r="C10" s="55">
        <v>30</v>
      </c>
      <c r="D10" s="56">
        <v>125</v>
      </c>
      <c r="E10" s="78" t="s">
        <v>22</v>
      </c>
      <c r="F10" s="78" t="s">
        <v>23</v>
      </c>
      <c r="G10" s="89">
        <v>180.2</v>
      </c>
      <c r="H10" s="57">
        <v>67.900000000000006</v>
      </c>
      <c r="I10" s="57">
        <v>0</v>
      </c>
      <c r="J10" s="57">
        <f t="shared" si="9"/>
        <v>67.900000000000006</v>
      </c>
      <c r="K10" s="57">
        <f t="shared" si="10"/>
        <v>112.29999999999998</v>
      </c>
      <c r="L10" s="91">
        <v>70000</v>
      </c>
      <c r="M10" s="93">
        <f t="shared" si="11"/>
        <v>4753000</v>
      </c>
      <c r="N10" s="94" t="s">
        <v>316</v>
      </c>
      <c r="O10" s="94" t="s">
        <v>317</v>
      </c>
      <c r="P10" s="92">
        <f t="shared" si="12"/>
        <v>67.900000000000006</v>
      </c>
      <c r="Q10" s="90">
        <v>9500</v>
      </c>
      <c r="R10" s="93">
        <f t="shared" si="3"/>
        <v>645050</v>
      </c>
      <c r="S10" s="106"/>
      <c r="T10" s="106"/>
      <c r="U10" s="91">
        <v>10000</v>
      </c>
      <c r="V10" s="90">
        <f t="shared" si="4"/>
        <v>679000</v>
      </c>
      <c r="W10" s="91">
        <v>150000</v>
      </c>
      <c r="X10" s="90">
        <f t="shared" si="5"/>
        <v>10185000</v>
      </c>
      <c r="Y10" s="124"/>
      <c r="Z10" s="90">
        <f t="shared" si="6"/>
        <v>16262050</v>
      </c>
      <c r="AA10" s="132"/>
      <c r="AB10" s="91">
        <v>40000</v>
      </c>
      <c r="AC10" s="93">
        <f t="shared" si="7"/>
        <v>2716000</v>
      </c>
      <c r="AD10" s="124"/>
      <c r="AE10" s="124"/>
      <c r="AF10" s="99"/>
      <c r="AG10" s="100"/>
      <c r="AH10" s="100"/>
      <c r="AI10" s="100"/>
      <c r="AJ10" s="100"/>
      <c r="AK10" s="57"/>
      <c r="AL10" s="78"/>
      <c r="AM10" s="78"/>
      <c r="AN10" s="57"/>
      <c r="AO10" s="57"/>
      <c r="AP10" s="57"/>
      <c r="AQ10" s="57" t="s">
        <v>333</v>
      </c>
      <c r="AR10" s="78" t="s">
        <v>323</v>
      </c>
      <c r="AS10" s="109"/>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row>
    <row r="11" spans="1:181" s="58" customFormat="1" ht="53.25" customHeight="1" x14ac:dyDescent="0.25">
      <c r="A11" s="96">
        <v>4</v>
      </c>
      <c r="B11" s="79" t="s">
        <v>331</v>
      </c>
      <c r="C11" s="55">
        <v>30</v>
      </c>
      <c r="D11" s="56">
        <v>97</v>
      </c>
      <c r="E11" s="78" t="s">
        <v>22</v>
      </c>
      <c r="F11" s="78" t="s">
        <v>342</v>
      </c>
      <c r="G11" s="89">
        <v>280.7</v>
      </c>
      <c r="H11" s="57">
        <v>280.7</v>
      </c>
      <c r="I11" s="57">
        <v>0</v>
      </c>
      <c r="J11" s="57">
        <f t="shared" si="9"/>
        <v>280.7</v>
      </c>
      <c r="K11" s="57">
        <f t="shared" si="10"/>
        <v>0</v>
      </c>
      <c r="L11" s="91">
        <v>70000</v>
      </c>
      <c r="M11" s="93">
        <f>L11*J11</f>
        <v>19649000</v>
      </c>
      <c r="N11" s="94" t="s">
        <v>316</v>
      </c>
      <c r="O11" s="94" t="s">
        <v>317</v>
      </c>
      <c r="P11" s="92">
        <f t="shared" si="12"/>
        <v>280.7</v>
      </c>
      <c r="Q11" s="90">
        <v>9500</v>
      </c>
      <c r="R11" s="93">
        <f t="shared" si="3"/>
        <v>2666650</v>
      </c>
      <c r="S11" s="106"/>
      <c r="T11" s="106"/>
      <c r="U11" s="91">
        <v>10000</v>
      </c>
      <c r="V11" s="90">
        <f t="shared" si="4"/>
        <v>2807000</v>
      </c>
      <c r="W11" s="91">
        <v>150000</v>
      </c>
      <c r="X11" s="90">
        <f t="shared" si="5"/>
        <v>42105000</v>
      </c>
      <c r="Y11" s="97"/>
      <c r="Z11" s="90">
        <f t="shared" si="6"/>
        <v>67227650</v>
      </c>
      <c r="AA11" s="98">
        <f t="shared" si="13"/>
        <v>67227650</v>
      </c>
      <c r="AB11" s="91">
        <v>40000</v>
      </c>
      <c r="AC11" s="93">
        <f t="shared" si="7"/>
        <v>11228000</v>
      </c>
      <c r="AD11" s="97">
        <f t="shared" si="14"/>
        <v>11228000</v>
      </c>
      <c r="AE11" s="97">
        <f t="shared" si="8"/>
        <v>78455650</v>
      </c>
      <c r="AF11" s="99"/>
      <c r="AG11" s="100"/>
      <c r="AH11" s="100"/>
      <c r="AI11" s="100"/>
      <c r="AJ11" s="100"/>
      <c r="AK11" s="57"/>
      <c r="AL11" s="78"/>
      <c r="AM11" s="78"/>
      <c r="AN11" s="57"/>
      <c r="AO11" s="57"/>
      <c r="AP11" s="57"/>
      <c r="AQ11" s="57" t="s">
        <v>333</v>
      </c>
      <c r="AR11" s="78" t="s">
        <v>324</v>
      </c>
      <c r="AS11" s="109"/>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row>
    <row r="12" spans="1:181" s="58" customFormat="1" ht="49.5" customHeight="1" x14ac:dyDescent="0.25">
      <c r="A12" s="96">
        <v>5</v>
      </c>
      <c r="B12" s="79" t="s">
        <v>330</v>
      </c>
      <c r="C12" s="55">
        <v>30</v>
      </c>
      <c r="D12" s="56">
        <v>98</v>
      </c>
      <c r="E12" s="78" t="s">
        <v>22</v>
      </c>
      <c r="F12" s="78" t="s">
        <v>23</v>
      </c>
      <c r="G12" s="89">
        <v>361.8</v>
      </c>
      <c r="H12" s="57">
        <v>46.4</v>
      </c>
      <c r="I12" s="57">
        <v>0</v>
      </c>
      <c r="J12" s="57">
        <f t="shared" si="9"/>
        <v>46.4</v>
      </c>
      <c r="K12" s="57">
        <f t="shared" si="10"/>
        <v>315.40000000000003</v>
      </c>
      <c r="L12" s="91">
        <v>70000</v>
      </c>
      <c r="M12" s="93">
        <f t="shared" si="11"/>
        <v>3248000</v>
      </c>
      <c r="N12" s="94" t="s">
        <v>316</v>
      </c>
      <c r="O12" s="94" t="s">
        <v>317</v>
      </c>
      <c r="P12" s="92">
        <f t="shared" si="12"/>
        <v>46.4</v>
      </c>
      <c r="Q12" s="90">
        <v>9500</v>
      </c>
      <c r="R12" s="93">
        <f t="shared" si="3"/>
        <v>440800</v>
      </c>
      <c r="S12" s="106"/>
      <c r="T12" s="106"/>
      <c r="U12" s="91">
        <v>10000</v>
      </c>
      <c r="V12" s="90">
        <f t="shared" si="4"/>
        <v>464000</v>
      </c>
      <c r="W12" s="91">
        <v>150000</v>
      </c>
      <c r="X12" s="90">
        <f t="shared" si="5"/>
        <v>6960000</v>
      </c>
      <c r="Y12" s="97"/>
      <c r="Z12" s="90">
        <f t="shared" si="6"/>
        <v>11112800</v>
      </c>
      <c r="AA12" s="98">
        <f t="shared" si="13"/>
        <v>11112800</v>
      </c>
      <c r="AB12" s="91">
        <v>40000</v>
      </c>
      <c r="AC12" s="93">
        <f t="shared" si="7"/>
        <v>1856000</v>
      </c>
      <c r="AD12" s="97">
        <f t="shared" si="14"/>
        <v>1856000</v>
      </c>
      <c r="AE12" s="97">
        <f t="shared" si="8"/>
        <v>12968800</v>
      </c>
      <c r="AF12" s="99"/>
      <c r="AG12" s="100"/>
      <c r="AH12" s="100"/>
      <c r="AI12" s="100"/>
      <c r="AJ12" s="100"/>
      <c r="AK12" s="57"/>
      <c r="AL12" s="78"/>
      <c r="AM12" s="78"/>
      <c r="AN12" s="57"/>
      <c r="AO12" s="57"/>
      <c r="AP12" s="57"/>
      <c r="AQ12" s="57" t="s">
        <v>333</v>
      </c>
      <c r="AR12" s="78" t="s">
        <v>325</v>
      </c>
      <c r="AS12" s="109"/>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row>
    <row r="13" spans="1:181" s="58" customFormat="1" ht="49.5" customHeight="1" x14ac:dyDescent="0.25">
      <c r="A13" s="96">
        <v>6</v>
      </c>
      <c r="B13" s="79" t="s">
        <v>332</v>
      </c>
      <c r="C13" s="55">
        <v>30</v>
      </c>
      <c r="D13" s="56">
        <v>126</v>
      </c>
      <c r="E13" s="78" t="s">
        <v>22</v>
      </c>
      <c r="F13" s="78" t="s">
        <v>23</v>
      </c>
      <c r="G13" s="89">
        <v>313.5</v>
      </c>
      <c r="H13" s="57">
        <v>74.400000000000006</v>
      </c>
      <c r="I13" s="57">
        <v>0</v>
      </c>
      <c r="J13" s="57">
        <f t="shared" si="9"/>
        <v>74.400000000000006</v>
      </c>
      <c r="K13" s="57">
        <f t="shared" si="10"/>
        <v>239.1</v>
      </c>
      <c r="L13" s="91">
        <v>70000</v>
      </c>
      <c r="M13" s="93">
        <f t="shared" si="11"/>
        <v>5208000</v>
      </c>
      <c r="N13" s="94" t="s">
        <v>316</v>
      </c>
      <c r="O13" s="94" t="s">
        <v>317</v>
      </c>
      <c r="P13" s="92">
        <f t="shared" si="12"/>
        <v>74.400000000000006</v>
      </c>
      <c r="Q13" s="90">
        <v>9500</v>
      </c>
      <c r="R13" s="93">
        <f t="shared" si="3"/>
        <v>706800</v>
      </c>
      <c r="S13" s="106"/>
      <c r="T13" s="106"/>
      <c r="U13" s="91">
        <v>10000</v>
      </c>
      <c r="V13" s="90">
        <f t="shared" si="4"/>
        <v>744000</v>
      </c>
      <c r="W13" s="91">
        <v>150000</v>
      </c>
      <c r="X13" s="90">
        <f t="shared" si="5"/>
        <v>11160000</v>
      </c>
      <c r="Y13" s="97"/>
      <c r="Z13" s="90">
        <f t="shared" si="6"/>
        <v>17818800</v>
      </c>
      <c r="AA13" s="98">
        <f t="shared" si="13"/>
        <v>17818800</v>
      </c>
      <c r="AB13" s="91">
        <v>40000</v>
      </c>
      <c r="AC13" s="93">
        <f t="shared" si="7"/>
        <v>2976000</v>
      </c>
      <c r="AD13" s="97">
        <f t="shared" si="14"/>
        <v>2976000</v>
      </c>
      <c r="AE13" s="97">
        <f t="shared" si="8"/>
        <v>20794800</v>
      </c>
      <c r="AF13" s="99"/>
      <c r="AG13" s="100"/>
      <c r="AH13" s="100"/>
      <c r="AI13" s="100"/>
      <c r="AJ13" s="100"/>
      <c r="AK13" s="57"/>
      <c r="AL13" s="78"/>
      <c r="AM13" s="78"/>
      <c r="AN13" s="57"/>
      <c r="AO13" s="57"/>
      <c r="AP13" s="57"/>
      <c r="AQ13" s="57" t="s">
        <v>333</v>
      </c>
      <c r="AR13" s="78" t="s">
        <v>326</v>
      </c>
      <c r="AS13" s="109"/>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row>
    <row r="14" spans="1:181" s="58" customFormat="1" ht="84" customHeight="1" x14ac:dyDescent="0.25">
      <c r="A14" s="69">
        <f>MAX(A$6:$A13)+1</f>
        <v>7</v>
      </c>
      <c r="B14" s="118" t="s">
        <v>344</v>
      </c>
      <c r="C14" s="87">
        <v>30</v>
      </c>
      <c r="D14" s="88">
        <v>124</v>
      </c>
      <c r="E14" s="74" t="s">
        <v>22</v>
      </c>
      <c r="F14" s="74" t="s">
        <v>23</v>
      </c>
      <c r="G14" s="84">
        <v>458.7</v>
      </c>
      <c r="H14" s="75">
        <v>0.9</v>
      </c>
      <c r="I14" s="75">
        <v>0</v>
      </c>
      <c r="J14" s="75">
        <f>+H14+I14</f>
        <v>0.9</v>
      </c>
      <c r="K14" s="75">
        <f>+G14-J14</f>
        <v>457.8</v>
      </c>
      <c r="L14" s="73">
        <v>70000</v>
      </c>
      <c r="M14" s="71">
        <f>L14*J14</f>
        <v>63000</v>
      </c>
      <c r="N14" s="76" t="s">
        <v>316</v>
      </c>
      <c r="O14" s="76" t="s">
        <v>317</v>
      </c>
      <c r="P14" s="77">
        <f>J14</f>
        <v>0.9</v>
      </c>
      <c r="Q14" s="72">
        <v>9500</v>
      </c>
      <c r="R14" s="71">
        <f t="shared" si="3"/>
        <v>8550</v>
      </c>
      <c r="S14" s="101"/>
      <c r="T14" s="101"/>
      <c r="U14" s="73">
        <v>10000</v>
      </c>
      <c r="V14" s="72">
        <f t="shared" si="4"/>
        <v>9000</v>
      </c>
      <c r="W14" s="73">
        <v>150000</v>
      </c>
      <c r="X14" s="72">
        <f t="shared" si="5"/>
        <v>135000</v>
      </c>
      <c r="Y14" s="97"/>
      <c r="Z14" s="90">
        <f t="shared" si="6"/>
        <v>215550</v>
      </c>
      <c r="AA14" s="98">
        <f t="shared" si="13"/>
        <v>215550</v>
      </c>
      <c r="AB14" s="91">
        <v>40000</v>
      </c>
      <c r="AC14" s="93">
        <f t="shared" si="7"/>
        <v>36000</v>
      </c>
      <c r="AD14" s="97">
        <f t="shared" si="14"/>
        <v>36000</v>
      </c>
      <c r="AE14" s="97">
        <f t="shared" si="8"/>
        <v>251550</v>
      </c>
      <c r="AF14" s="95"/>
      <c r="AG14" s="70"/>
      <c r="AH14" s="70"/>
      <c r="AI14" s="70"/>
      <c r="AJ14" s="70"/>
      <c r="AK14" s="70"/>
      <c r="AL14" s="69"/>
      <c r="AM14" s="74"/>
      <c r="AN14" s="75"/>
      <c r="AO14" s="75"/>
      <c r="AP14" s="75"/>
      <c r="AQ14" s="57" t="s">
        <v>333</v>
      </c>
      <c r="AR14" s="74" t="s">
        <v>25</v>
      </c>
      <c r="AS14" s="110"/>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row>
    <row r="15" spans="1:181" s="58" customFormat="1" ht="52.5" customHeight="1" x14ac:dyDescent="0.25">
      <c r="A15" s="134">
        <v>8</v>
      </c>
      <c r="B15" s="133" t="s">
        <v>334</v>
      </c>
      <c r="C15" s="87">
        <v>30</v>
      </c>
      <c r="D15" s="88">
        <v>74</v>
      </c>
      <c r="E15" s="74" t="s">
        <v>22</v>
      </c>
      <c r="F15" s="74" t="s">
        <v>23</v>
      </c>
      <c r="G15" s="84">
        <v>174.2</v>
      </c>
      <c r="H15" s="75">
        <v>94.9</v>
      </c>
      <c r="I15" s="75">
        <v>79.3</v>
      </c>
      <c r="J15" s="75">
        <f t="shared" ref="J15" si="15">+H15+I15</f>
        <v>174.2</v>
      </c>
      <c r="K15" s="75">
        <f t="shared" ref="K15" si="16">+G15-J15</f>
        <v>0</v>
      </c>
      <c r="L15" s="73">
        <v>70000</v>
      </c>
      <c r="M15" s="101">
        <f t="shared" ref="M15" si="17">L15*J15</f>
        <v>12194000</v>
      </c>
      <c r="N15" s="76"/>
      <c r="O15" s="76"/>
      <c r="P15" s="77">
        <v>174.2</v>
      </c>
      <c r="Q15" s="102"/>
      <c r="R15" s="101">
        <f t="shared" si="3"/>
        <v>0</v>
      </c>
      <c r="S15" s="101"/>
      <c r="T15" s="101"/>
      <c r="U15" s="73">
        <v>10000</v>
      </c>
      <c r="V15" s="102">
        <f t="shared" si="4"/>
        <v>1742000</v>
      </c>
      <c r="W15" s="73">
        <v>150000</v>
      </c>
      <c r="X15" s="102">
        <f t="shared" si="5"/>
        <v>26130000</v>
      </c>
      <c r="Y15" s="97"/>
      <c r="Z15" s="104">
        <f t="shared" si="6"/>
        <v>40066000</v>
      </c>
      <c r="AA15" s="131">
        <f>Z15+Z16+Z17+Z18</f>
        <v>43067600</v>
      </c>
      <c r="AB15" s="119">
        <v>40000</v>
      </c>
      <c r="AC15" s="122">
        <f t="shared" si="7"/>
        <v>6968000</v>
      </c>
      <c r="AD15" s="122">
        <f t="shared" ref="AD15" si="18">AC15</f>
        <v>6968000</v>
      </c>
      <c r="AE15" s="122">
        <f t="shared" ref="AE15" si="19">AA15+AD15</f>
        <v>50035600</v>
      </c>
      <c r="AF15" s="95"/>
      <c r="AG15" s="70"/>
      <c r="AH15" s="70"/>
      <c r="AI15" s="70"/>
      <c r="AJ15" s="70"/>
      <c r="AK15" s="70"/>
      <c r="AL15" s="69"/>
      <c r="AM15" s="74"/>
      <c r="AN15" s="75"/>
      <c r="AO15" s="75"/>
      <c r="AP15" s="75"/>
      <c r="AQ15" s="57"/>
      <c r="AR15" s="74"/>
      <c r="AS15" s="110"/>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row>
    <row r="16" spans="1:181" s="58" customFormat="1" ht="67.150000000000006" customHeight="1" x14ac:dyDescent="0.25">
      <c r="A16" s="135"/>
      <c r="B16" s="133"/>
      <c r="C16" s="87"/>
      <c r="D16" s="88"/>
      <c r="E16" s="74"/>
      <c r="F16" s="74"/>
      <c r="G16" s="84"/>
      <c r="H16" s="75"/>
      <c r="I16" s="75"/>
      <c r="J16" s="75"/>
      <c r="K16" s="75"/>
      <c r="L16" s="73"/>
      <c r="M16" s="101"/>
      <c r="N16" s="76" t="s">
        <v>335</v>
      </c>
      <c r="O16" s="76" t="s">
        <v>338</v>
      </c>
      <c r="P16" s="77">
        <v>11</v>
      </c>
      <c r="Q16" s="115">
        <v>118000</v>
      </c>
      <c r="R16" s="114">
        <v>0</v>
      </c>
      <c r="S16" s="102">
        <f>Q16*0.8</f>
        <v>94400</v>
      </c>
      <c r="T16" s="101">
        <f>S16*P16</f>
        <v>1038400</v>
      </c>
      <c r="U16" s="73">
        <v>0</v>
      </c>
      <c r="V16" s="102">
        <f t="shared" si="4"/>
        <v>0</v>
      </c>
      <c r="W16" s="73">
        <v>0</v>
      </c>
      <c r="X16" s="102">
        <f t="shared" si="5"/>
        <v>0</v>
      </c>
      <c r="Y16" s="97"/>
      <c r="Z16" s="104">
        <f>M16+T16+V16+X16</f>
        <v>1038400</v>
      </c>
      <c r="AA16" s="137"/>
      <c r="AB16" s="120"/>
      <c r="AC16" s="123"/>
      <c r="AD16" s="123"/>
      <c r="AE16" s="123"/>
      <c r="AF16" s="117" t="s">
        <v>341</v>
      </c>
      <c r="AG16" s="70"/>
      <c r="AH16" s="70"/>
      <c r="AI16" s="70"/>
      <c r="AJ16" s="70"/>
      <c r="AK16" s="70"/>
      <c r="AL16" s="69"/>
      <c r="AM16" s="74"/>
      <c r="AN16" s="75"/>
      <c r="AO16" s="75"/>
      <c r="AP16" s="75"/>
      <c r="AQ16" s="57"/>
      <c r="AR16" s="74"/>
      <c r="AS16" s="110"/>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row>
    <row r="17" spans="1:181" s="58" customFormat="1" ht="67.150000000000006" customHeight="1" x14ac:dyDescent="0.25">
      <c r="A17" s="135"/>
      <c r="B17" s="133"/>
      <c r="C17" s="87"/>
      <c r="D17" s="88"/>
      <c r="E17" s="74"/>
      <c r="F17" s="74"/>
      <c r="G17" s="84"/>
      <c r="H17" s="75"/>
      <c r="I17" s="75"/>
      <c r="J17" s="75"/>
      <c r="K17" s="75"/>
      <c r="L17" s="73"/>
      <c r="M17" s="101"/>
      <c r="N17" s="76" t="s">
        <v>336</v>
      </c>
      <c r="O17" s="76" t="s">
        <v>338</v>
      </c>
      <c r="P17" s="77">
        <v>12</v>
      </c>
      <c r="Q17" s="115">
        <v>123000</v>
      </c>
      <c r="R17" s="114">
        <v>0</v>
      </c>
      <c r="S17" s="115">
        <f t="shared" ref="S17:S18" si="20">Q17*0.8</f>
        <v>98400</v>
      </c>
      <c r="T17" s="114">
        <f t="shared" ref="T17:T18" si="21">S17*P17</f>
        <v>1180800</v>
      </c>
      <c r="U17" s="73">
        <v>0</v>
      </c>
      <c r="V17" s="102">
        <f t="shared" si="4"/>
        <v>0</v>
      </c>
      <c r="W17" s="73">
        <v>0</v>
      </c>
      <c r="X17" s="102">
        <f t="shared" si="5"/>
        <v>0</v>
      </c>
      <c r="Y17" s="97"/>
      <c r="Z17" s="104">
        <f>M17+T17+V17+X17</f>
        <v>1180800</v>
      </c>
      <c r="AA17" s="137"/>
      <c r="AB17" s="120"/>
      <c r="AC17" s="123"/>
      <c r="AD17" s="123"/>
      <c r="AE17" s="123"/>
      <c r="AF17" s="117" t="s">
        <v>341</v>
      </c>
      <c r="AG17" s="70"/>
      <c r="AH17" s="70"/>
      <c r="AI17" s="70"/>
      <c r="AJ17" s="70"/>
      <c r="AK17" s="70"/>
      <c r="AL17" s="69"/>
      <c r="AM17" s="74"/>
      <c r="AN17" s="75"/>
      <c r="AO17" s="75"/>
      <c r="AP17" s="75"/>
      <c r="AQ17" s="57"/>
      <c r="AR17" s="74"/>
      <c r="AS17" s="110"/>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row>
    <row r="18" spans="1:181" s="58" customFormat="1" ht="67.150000000000006" customHeight="1" x14ac:dyDescent="0.25">
      <c r="A18" s="136"/>
      <c r="B18" s="133"/>
      <c r="C18" s="87"/>
      <c r="D18" s="88"/>
      <c r="E18" s="74"/>
      <c r="F18" s="74"/>
      <c r="G18" s="84"/>
      <c r="H18" s="75"/>
      <c r="I18" s="75"/>
      <c r="J18" s="75"/>
      <c r="K18" s="75"/>
      <c r="L18" s="73"/>
      <c r="M18" s="101"/>
      <c r="N18" s="76" t="s">
        <v>337</v>
      </c>
      <c r="O18" s="76" t="s">
        <v>338</v>
      </c>
      <c r="P18" s="77">
        <v>6</v>
      </c>
      <c r="Q18" s="115">
        <v>163000</v>
      </c>
      <c r="R18" s="114">
        <v>0</v>
      </c>
      <c r="S18" s="115">
        <f t="shared" si="20"/>
        <v>130400</v>
      </c>
      <c r="T18" s="114">
        <f t="shared" si="21"/>
        <v>782400</v>
      </c>
      <c r="U18" s="73">
        <v>0</v>
      </c>
      <c r="V18" s="102">
        <f t="shared" si="4"/>
        <v>0</v>
      </c>
      <c r="W18" s="73">
        <v>0</v>
      </c>
      <c r="X18" s="102">
        <f t="shared" si="5"/>
        <v>0</v>
      </c>
      <c r="Y18" s="97"/>
      <c r="Z18" s="104">
        <f>M18+T18+V18+X18</f>
        <v>782400</v>
      </c>
      <c r="AA18" s="132"/>
      <c r="AB18" s="121"/>
      <c r="AC18" s="124"/>
      <c r="AD18" s="124"/>
      <c r="AE18" s="124"/>
      <c r="AF18" s="117" t="s">
        <v>341</v>
      </c>
      <c r="AG18" s="70"/>
      <c r="AH18" s="70"/>
      <c r="AI18" s="70"/>
      <c r="AJ18" s="70"/>
      <c r="AK18" s="70"/>
      <c r="AL18" s="69"/>
      <c r="AM18" s="74"/>
      <c r="AN18" s="75"/>
      <c r="AO18" s="75"/>
      <c r="AP18" s="75"/>
      <c r="AQ18" s="57"/>
      <c r="AR18" s="74"/>
      <c r="AS18" s="110"/>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row>
    <row r="19" spans="1:181" s="58" customFormat="1" ht="41.25" customHeight="1" x14ac:dyDescent="0.25">
      <c r="A19" s="125" t="s">
        <v>320</v>
      </c>
      <c r="B19" s="126"/>
      <c r="C19" s="55"/>
      <c r="D19" s="56"/>
      <c r="E19" s="59"/>
      <c r="F19" s="59"/>
      <c r="G19" s="64">
        <f>SUM(G7:G18)</f>
        <v>2297.4999999999995</v>
      </c>
      <c r="H19" s="103">
        <f>SUM(H7:H18)</f>
        <v>897.8</v>
      </c>
      <c r="I19" s="103">
        <f>SUM(I7:I18)</f>
        <v>81.399999999999991</v>
      </c>
      <c r="J19" s="103">
        <f>SUM(J7:J18)</f>
        <v>979.19999999999982</v>
      </c>
      <c r="K19" s="103">
        <f>SUM(K7:K18)</f>
        <v>1318.3000000000002</v>
      </c>
      <c r="L19" s="103"/>
      <c r="M19" s="103">
        <f>SUM(M7:M18)</f>
        <v>68544000</v>
      </c>
      <c r="N19" s="103">
        <f>SUM(N7:N17)</f>
        <v>0</v>
      </c>
      <c r="O19" s="103">
        <f>SUM(O7:O18)</f>
        <v>0</v>
      </c>
      <c r="P19" s="103"/>
      <c r="Q19" s="103"/>
      <c r="R19" s="103">
        <f>SUM(R7:R18)</f>
        <v>7647500</v>
      </c>
      <c r="S19" s="103"/>
      <c r="T19" s="103">
        <f>T16+T17+T18</f>
        <v>3001600</v>
      </c>
      <c r="U19" s="103"/>
      <c r="V19" s="105">
        <f>SUM(V7:V18)</f>
        <v>9792000</v>
      </c>
      <c r="W19" s="103"/>
      <c r="X19" s="105">
        <f>SUM(X7:X18)</f>
        <v>146880000</v>
      </c>
      <c r="Y19" s="103">
        <f>SUM(Y7:Y18)</f>
        <v>0</v>
      </c>
      <c r="Z19" s="105">
        <f>SUM(Z7:Z18)</f>
        <v>235865100</v>
      </c>
      <c r="AA19" s="103">
        <f>SUM(AA7:AA18)</f>
        <v>235865100</v>
      </c>
      <c r="AB19" s="103"/>
      <c r="AC19" s="103">
        <f>SUM(AC7:AC18)</f>
        <v>39168000</v>
      </c>
      <c r="AD19" s="103">
        <f>SUM(AD7:AD18)</f>
        <v>39168000</v>
      </c>
      <c r="AE19" s="103">
        <f>SUM(AE7:AE18)</f>
        <v>275033100</v>
      </c>
      <c r="AF19" s="54"/>
      <c r="AG19" s="57"/>
      <c r="AH19" s="57"/>
      <c r="AI19" s="57"/>
      <c r="AJ19" s="57"/>
      <c r="AK19" s="57"/>
      <c r="AL19" s="59"/>
      <c r="AM19" s="59"/>
      <c r="AN19" s="57"/>
      <c r="AO19" s="57"/>
      <c r="AP19" s="57"/>
      <c r="AQ19" s="57"/>
      <c r="AR19" s="57"/>
      <c r="AS19" s="109"/>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row>
    <row r="24" spans="1:181" ht="46.5" customHeight="1" x14ac:dyDescent="0.25">
      <c r="F24" s="41"/>
    </row>
  </sheetData>
  <sortState ref="A194:AA1142">
    <sortCondition ref="E194:E1142"/>
    <sortCondition ref="C194:C1142"/>
  </sortState>
  <mergeCells count="42">
    <mergeCell ref="A1:AF2"/>
    <mergeCell ref="A3:A5"/>
    <mergeCell ref="B3:B5"/>
    <mergeCell ref="C3:C5"/>
    <mergeCell ref="D3:D5"/>
    <mergeCell ref="E3:E5"/>
    <mergeCell ref="F3:F5"/>
    <mergeCell ref="G3:G5"/>
    <mergeCell ref="H3:J4"/>
    <mergeCell ref="K3:K5"/>
    <mergeCell ref="Q3:R3"/>
    <mergeCell ref="Z3:Z5"/>
    <mergeCell ref="AA3:AA5"/>
    <mergeCell ref="AB3:AD4"/>
    <mergeCell ref="S4:T4"/>
    <mergeCell ref="AE9:AE10"/>
    <mergeCell ref="AD9:AD10"/>
    <mergeCell ref="AR4:AR5"/>
    <mergeCell ref="L3:M4"/>
    <mergeCell ref="N3:N5"/>
    <mergeCell ref="O3:O5"/>
    <mergeCell ref="P3:P5"/>
    <mergeCell ref="AE3:AE5"/>
    <mergeCell ref="AF3:AF5"/>
    <mergeCell ref="Q4:R4"/>
    <mergeCell ref="U4:V4"/>
    <mergeCell ref="W4:X4"/>
    <mergeCell ref="Y4:Y5"/>
    <mergeCell ref="AG3:AQ4"/>
    <mergeCell ref="S3:X3"/>
    <mergeCell ref="B9:B10"/>
    <mergeCell ref="A9:A10"/>
    <mergeCell ref="Y9:Y10"/>
    <mergeCell ref="AA9:AA10"/>
    <mergeCell ref="B15:B18"/>
    <mergeCell ref="A15:A18"/>
    <mergeCell ref="AA15:AA18"/>
    <mergeCell ref="AB15:AB18"/>
    <mergeCell ref="AC15:AC18"/>
    <mergeCell ref="AD15:AD18"/>
    <mergeCell ref="AE15:AE18"/>
    <mergeCell ref="A19:B19"/>
  </mergeCells>
  <conditionalFormatting sqref="B14:B17 B7:B9 B11">
    <cfRule type="duplicateValues" dxfId="0" priority="77"/>
  </conditionalFormatting>
  <pageMargins left="0.2" right="0.2" top="0.25" bottom="0.25" header="1.87" footer="0.3"/>
  <pageSetup paperSize="9"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F25"/>
  <sheetViews>
    <sheetView workbookViewId="0">
      <selection activeCell="D27" sqref="D27:D31"/>
    </sheetView>
  </sheetViews>
  <sheetFormatPr defaultRowHeight="15" x14ac:dyDescent="0.25"/>
  <cols>
    <col min="1" max="1" width="24.28515625" customWidth="1"/>
  </cols>
  <sheetData>
    <row r="4" spans="1:6" ht="283.5" x14ac:dyDescent="0.25">
      <c r="A4" s="9" t="s">
        <v>32</v>
      </c>
      <c r="B4" t="s">
        <v>126</v>
      </c>
    </row>
    <row r="5" spans="1:6" x14ac:dyDescent="0.25">
      <c r="A5" t="s">
        <v>269</v>
      </c>
      <c r="B5">
        <v>159</v>
      </c>
      <c r="C5" s="155" t="e">
        <f>'DA LS1'!#REF!+'DA LS1'!#REF!+'DA LS1'!#REF!+'DA LS1'!#REF!</f>
        <v>#REF!</v>
      </c>
      <c r="D5" s="155" t="e">
        <f>C5-SUM(B5:B10)</f>
        <v>#REF!</v>
      </c>
      <c r="E5" t="e">
        <f t="shared" ref="E5:E10" si="0">ROUNDUP(B5/$B$11*$D$5,2)</f>
        <v>#REF!</v>
      </c>
      <c r="F5" s="37" t="e">
        <f t="shared" ref="F5:F10" si="1">B5+E5</f>
        <v>#REF!</v>
      </c>
    </row>
    <row r="6" spans="1:6" x14ac:dyDescent="0.25">
      <c r="A6" t="s">
        <v>270</v>
      </c>
      <c r="B6">
        <v>100</v>
      </c>
      <c r="C6" s="155"/>
      <c r="D6" s="155"/>
      <c r="E6" t="e">
        <f t="shared" si="0"/>
        <v>#REF!</v>
      </c>
      <c r="F6" s="37" t="e">
        <f t="shared" si="1"/>
        <v>#REF!</v>
      </c>
    </row>
    <row r="7" spans="1:6" x14ac:dyDescent="0.25">
      <c r="A7" t="s">
        <v>271</v>
      </c>
      <c r="B7">
        <v>111</v>
      </c>
      <c r="C7" s="155"/>
      <c r="D7" s="155"/>
      <c r="E7" t="e">
        <f t="shared" si="0"/>
        <v>#REF!</v>
      </c>
      <c r="F7" s="37" t="e">
        <f t="shared" si="1"/>
        <v>#REF!</v>
      </c>
    </row>
    <row r="8" spans="1:6" x14ac:dyDescent="0.25">
      <c r="A8" t="s">
        <v>272</v>
      </c>
      <c r="B8">
        <v>88</v>
      </c>
      <c r="C8" s="155"/>
      <c r="D8" s="155"/>
      <c r="E8" t="e">
        <f t="shared" si="0"/>
        <v>#REF!</v>
      </c>
      <c r="F8" s="37" t="e">
        <f t="shared" si="1"/>
        <v>#REF!</v>
      </c>
    </row>
    <row r="9" spans="1:6" x14ac:dyDescent="0.25">
      <c r="A9" t="s">
        <v>273</v>
      </c>
      <c r="B9">
        <v>92</v>
      </c>
      <c r="C9" s="155"/>
      <c r="D9" s="155"/>
      <c r="E9" t="e">
        <f t="shared" si="0"/>
        <v>#REF!</v>
      </c>
      <c r="F9" s="37" t="e">
        <f t="shared" si="1"/>
        <v>#REF!</v>
      </c>
    </row>
    <row r="10" spans="1:6" x14ac:dyDescent="0.25">
      <c r="A10" t="s">
        <v>41</v>
      </c>
      <c r="B10">
        <v>182</v>
      </c>
      <c r="C10" s="155"/>
      <c r="D10" s="155"/>
      <c r="E10" t="e">
        <f t="shared" si="0"/>
        <v>#REF!</v>
      </c>
      <c r="F10" s="37" t="e">
        <f t="shared" si="1"/>
        <v>#REF!</v>
      </c>
    </row>
    <row r="11" spans="1:6" x14ac:dyDescent="0.25">
      <c r="B11">
        <f>SUM(B5:B10)</f>
        <v>732</v>
      </c>
    </row>
    <row r="12" spans="1:6" ht="220.5" x14ac:dyDescent="0.25">
      <c r="A12" s="9" t="s">
        <v>36</v>
      </c>
    </row>
    <row r="13" spans="1:6" x14ac:dyDescent="0.25">
      <c r="A13" t="s">
        <v>35</v>
      </c>
      <c r="B13">
        <v>72</v>
      </c>
      <c r="C13" s="155">
        <v>930.1</v>
      </c>
      <c r="D13" s="155">
        <f>C13-B18</f>
        <v>-9.8999999999999773</v>
      </c>
      <c r="E13">
        <f t="shared" ref="E13:E17" si="2">ROUNDUP(B13/$B$18*$D$13,4)</f>
        <v>-0.75829999999999997</v>
      </c>
      <c r="F13">
        <f t="shared" ref="F13:F17" si="3">B13+E13</f>
        <v>71.241699999999994</v>
      </c>
    </row>
    <row r="14" spans="1:6" x14ac:dyDescent="0.25">
      <c r="A14" t="s">
        <v>31</v>
      </c>
      <c r="B14">
        <v>300</v>
      </c>
      <c r="C14" s="155"/>
      <c r="D14" s="155"/>
      <c r="E14">
        <f t="shared" si="2"/>
        <v>-3.1596000000000002</v>
      </c>
      <c r="F14">
        <f t="shared" si="3"/>
        <v>296.84039999999999</v>
      </c>
    </row>
    <row r="15" spans="1:6" x14ac:dyDescent="0.25">
      <c r="A15" t="s">
        <v>43</v>
      </c>
      <c r="B15">
        <v>214</v>
      </c>
      <c r="C15" s="155"/>
      <c r="D15" s="155"/>
      <c r="E15">
        <f t="shared" si="2"/>
        <v>-2.2539000000000002</v>
      </c>
      <c r="F15">
        <f t="shared" si="3"/>
        <v>211.74610000000001</v>
      </c>
    </row>
    <row r="16" spans="1:6" x14ac:dyDescent="0.25">
      <c r="A16" t="s">
        <v>42</v>
      </c>
      <c r="B16">
        <v>114</v>
      </c>
      <c r="C16" s="155"/>
      <c r="D16" s="155"/>
      <c r="E16">
        <f t="shared" si="2"/>
        <v>-1.2006999999999999</v>
      </c>
      <c r="F16">
        <f t="shared" si="3"/>
        <v>112.7993</v>
      </c>
    </row>
    <row r="17" spans="1:6" x14ac:dyDescent="0.25">
      <c r="A17" t="s">
        <v>34</v>
      </c>
      <c r="B17">
        <v>240</v>
      </c>
      <c r="C17" s="155"/>
      <c r="D17" s="155"/>
      <c r="E17">
        <f t="shared" si="2"/>
        <v>-2.5277000000000003</v>
      </c>
      <c r="F17">
        <f t="shared" si="3"/>
        <v>237.47229999999999</v>
      </c>
    </row>
    <row r="18" spans="1:6" x14ac:dyDescent="0.25">
      <c r="B18">
        <f>SUM(B13:B17)</f>
        <v>940</v>
      </c>
    </row>
    <row r="19" spans="1:6" ht="204.75" x14ac:dyDescent="0.25">
      <c r="A19" s="4" t="s">
        <v>39</v>
      </c>
    </row>
    <row r="20" spans="1:6" x14ac:dyDescent="0.25">
      <c r="A20" t="s">
        <v>29</v>
      </c>
      <c r="B20">
        <v>264</v>
      </c>
      <c r="C20" s="155">
        <v>1143.5</v>
      </c>
    </row>
    <row r="21" spans="1:6" x14ac:dyDescent="0.25">
      <c r="A21" t="s">
        <v>33</v>
      </c>
      <c r="B21">
        <v>148</v>
      </c>
      <c r="C21" s="155"/>
    </row>
    <row r="22" spans="1:6" x14ac:dyDescent="0.25">
      <c r="A22" t="s">
        <v>274</v>
      </c>
      <c r="B22">
        <v>250</v>
      </c>
      <c r="C22" s="155"/>
    </row>
    <row r="23" spans="1:6" x14ac:dyDescent="0.25">
      <c r="A23" t="s">
        <v>38</v>
      </c>
      <c r="B23">
        <v>223.8</v>
      </c>
      <c r="C23" s="155"/>
    </row>
    <row r="24" spans="1:6" x14ac:dyDescent="0.25">
      <c r="A24" t="s">
        <v>37</v>
      </c>
      <c r="B24">
        <v>257.7</v>
      </c>
      <c r="C24" s="155"/>
    </row>
    <row r="25" spans="1:6" x14ac:dyDescent="0.25">
      <c r="B25">
        <f>SUM(B20:B24)</f>
        <v>1143.5</v>
      </c>
    </row>
  </sheetData>
  <mergeCells count="5">
    <mergeCell ref="C5:C10"/>
    <mergeCell ref="D5:D10"/>
    <mergeCell ref="C13:C17"/>
    <mergeCell ref="D13:D17"/>
    <mergeCell ref="C20:C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910"/>
  <sheetViews>
    <sheetView topLeftCell="A64" zoomScaleNormal="100" workbookViewId="0">
      <selection activeCell="D27" sqref="D27:D31"/>
    </sheetView>
  </sheetViews>
  <sheetFormatPr defaultColWidth="9.140625" defaultRowHeight="15" x14ac:dyDescent="0.25"/>
  <cols>
    <col min="1" max="1" width="9.140625" style="10"/>
    <col min="2" max="2" width="25" style="10" customWidth="1"/>
    <col min="3" max="3" width="15.140625" style="10" customWidth="1"/>
    <col min="4" max="5" width="17.42578125" style="10" customWidth="1"/>
    <col min="6" max="6" width="15.42578125" style="10" customWidth="1"/>
    <col min="7" max="7" width="15.28515625" style="10" customWidth="1"/>
    <col min="8" max="8" width="11.140625" style="10" customWidth="1"/>
    <col min="9" max="9" width="10.7109375" style="10" customWidth="1"/>
    <col min="10" max="10" width="12.7109375" style="10" customWidth="1"/>
    <col min="11" max="11" width="26.7109375" style="10" customWidth="1"/>
    <col min="12" max="12" width="9.140625" style="10" customWidth="1"/>
    <col min="13" max="16384" width="9.140625" style="10"/>
  </cols>
  <sheetData>
    <row r="1" spans="1:14" x14ac:dyDescent="0.25">
      <c r="A1" s="158" t="s">
        <v>153</v>
      </c>
      <c r="B1" s="158"/>
      <c r="C1" s="158"/>
      <c r="D1" s="158"/>
      <c r="E1" s="158"/>
      <c r="F1" s="158"/>
      <c r="G1" s="158"/>
      <c r="H1" s="158"/>
      <c r="I1" s="158"/>
      <c r="J1" s="158"/>
      <c r="K1" s="158"/>
    </row>
    <row r="2" spans="1:14" ht="28.5" x14ac:dyDescent="0.25">
      <c r="A2" s="12" t="s">
        <v>55</v>
      </c>
      <c r="B2" s="12" t="s">
        <v>56</v>
      </c>
      <c r="C2" s="12" t="s">
        <v>126</v>
      </c>
      <c r="D2" s="156" t="s">
        <v>142</v>
      </c>
      <c r="E2" s="157"/>
      <c r="F2" s="12" t="s">
        <v>129</v>
      </c>
      <c r="G2" s="12" t="s">
        <v>150</v>
      </c>
      <c r="H2" s="12" t="s">
        <v>151</v>
      </c>
      <c r="I2" s="12" t="s">
        <v>127</v>
      </c>
      <c r="J2" s="12" t="s">
        <v>152</v>
      </c>
      <c r="K2" s="12" t="s">
        <v>128</v>
      </c>
      <c r="N2" s="11"/>
    </row>
    <row r="3" spans="1:14" x14ac:dyDescent="0.25">
      <c r="A3" s="13">
        <v>1</v>
      </c>
      <c r="B3" s="13" t="s">
        <v>89</v>
      </c>
      <c r="C3" s="14">
        <v>85</v>
      </c>
      <c r="D3" s="169">
        <f>SUM(C3:C9)</f>
        <v>1147</v>
      </c>
      <c r="E3" s="169">
        <f>SUM(D3:D26)</f>
        <v>4183</v>
      </c>
      <c r="F3" s="166">
        <v>4578.93</v>
      </c>
      <c r="G3" s="166">
        <f t="shared" ref="G3:G32" si="0">F3-E3</f>
        <v>395.93000000000029</v>
      </c>
      <c r="H3" s="166">
        <f>COUNTA(B3:B26)</f>
        <v>24</v>
      </c>
      <c r="I3" s="13">
        <f t="shared" ref="I3:I26" si="1">C3/$E$3*100</f>
        <v>2.0320344250537894</v>
      </c>
      <c r="J3" s="15">
        <f t="shared" ref="J3:J26" si="2">ROUNDUP(I3*$G$3/100,4)</f>
        <v>8.0455000000000005</v>
      </c>
      <c r="K3" s="16">
        <f t="shared" ref="K3:K34" si="3">J3+C3</f>
        <v>93.045500000000004</v>
      </c>
      <c r="N3" s="11"/>
    </row>
    <row r="4" spans="1:14" x14ac:dyDescent="0.25">
      <c r="A4" s="13">
        <v>2</v>
      </c>
      <c r="B4" s="13" t="s">
        <v>68</v>
      </c>
      <c r="C4" s="14">
        <v>169</v>
      </c>
      <c r="D4" s="170"/>
      <c r="E4" s="170"/>
      <c r="F4" s="167"/>
      <c r="G4" s="167"/>
      <c r="H4" s="167"/>
      <c r="I4" s="13">
        <f t="shared" si="1"/>
        <v>4.0401625627540048</v>
      </c>
      <c r="J4" s="13">
        <f t="shared" si="2"/>
        <v>15.9963</v>
      </c>
      <c r="K4" s="16">
        <f t="shared" si="3"/>
        <v>184.99629999999999</v>
      </c>
      <c r="N4" s="11"/>
    </row>
    <row r="5" spans="1:14" x14ac:dyDescent="0.25">
      <c r="A5" s="13">
        <v>3</v>
      </c>
      <c r="B5" s="13" t="s">
        <v>130</v>
      </c>
      <c r="C5" s="14">
        <v>182</v>
      </c>
      <c r="D5" s="170"/>
      <c r="E5" s="170"/>
      <c r="F5" s="167"/>
      <c r="G5" s="167"/>
      <c r="H5" s="167"/>
      <c r="I5" s="13">
        <f t="shared" si="1"/>
        <v>4.3509442983504663</v>
      </c>
      <c r="J5" s="13">
        <f t="shared" si="2"/>
        <v>17.226700000000001</v>
      </c>
      <c r="K5" s="16">
        <f t="shared" si="3"/>
        <v>199.22669999999999</v>
      </c>
      <c r="N5" s="11"/>
    </row>
    <row r="6" spans="1:14" x14ac:dyDescent="0.25">
      <c r="A6" s="13">
        <v>4</v>
      </c>
      <c r="B6" s="13" t="s">
        <v>121</v>
      </c>
      <c r="C6" s="14">
        <v>166</v>
      </c>
      <c r="D6" s="170"/>
      <c r="E6" s="170"/>
      <c r="F6" s="167"/>
      <c r="G6" s="167"/>
      <c r="H6" s="167"/>
      <c r="I6" s="13">
        <f t="shared" si="1"/>
        <v>3.9684437006932827</v>
      </c>
      <c r="J6" s="13">
        <f t="shared" si="2"/>
        <v>15.712299999999999</v>
      </c>
      <c r="K6" s="16">
        <f t="shared" si="3"/>
        <v>181.7123</v>
      </c>
      <c r="N6" s="11"/>
    </row>
    <row r="7" spans="1:14" x14ac:dyDescent="0.25">
      <c r="A7" s="13">
        <v>5</v>
      </c>
      <c r="B7" s="13" t="s">
        <v>131</v>
      </c>
      <c r="C7" s="14">
        <v>254</v>
      </c>
      <c r="D7" s="170"/>
      <c r="E7" s="170"/>
      <c r="F7" s="167"/>
      <c r="G7" s="167"/>
      <c r="H7" s="167"/>
      <c r="I7" s="13">
        <f t="shared" si="1"/>
        <v>6.0721969878077937</v>
      </c>
      <c r="J7" s="13">
        <f t="shared" si="2"/>
        <v>24.041699999999999</v>
      </c>
      <c r="K7" s="16">
        <f t="shared" si="3"/>
        <v>278.04169999999999</v>
      </c>
      <c r="N7" s="11"/>
    </row>
    <row r="8" spans="1:14" x14ac:dyDescent="0.25">
      <c r="A8" s="13">
        <v>6</v>
      </c>
      <c r="B8" s="13" t="s">
        <v>132</v>
      </c>
      <c r="C8" s="14">
        <v>65</v>
      </c>
      <c r="D8" s="170"/>
      <c r="E8" s="170"/>
      <c r="F8" s="167"/>
      <c r="G8" s="167"/>
      <c r="H8" s="167"/>
      <c r="I8" s="13">
        <f t="shared" si="1"/>
        <v>1.5539086779823095</v>
      </c>
      <c r="J8" s="13">
        <f t="shared" si="2"/>
        <v>6.1524000000000001</v>
      </c>
      <c r="K8" s="16">
        <f t="shared" si="3"/>
        <v>71.1524</v>
      </c>
      <c r="N8" s="11"/>
    </row>
    <row r="9" spans="1:14" x14ac:dyDescent="0.25">
      <c r="A9" s="13">
        <v>7</v>
      </c>
      <c r="B9" s="13" t="s">
        <v>133</v>
      </c>
      <c r="C9" s="14">
        <f>156+70</f>
        <v>226</v>
      </c>
      <c r="D9" s="171"/>
      <c r="E9" s="170"/>
      <c r="F9" s="167"/>
      <c r="G9" s="167"/>
      <c r="H9" s="167"/>
      <c r="I9" s="13">
        <f t="shared" si="1"/>
        <v>5.4028209419077218</v>
      </c>
      <c r="J9" s="13">
        <f t="shared" si="2"/>
        <v>21.391400000000001</v>
      </c>
      <c r="K9" s="16">
        <f t="shared" si="3"/>
        <v>247.3914</v>
      </c>
      <c r="N9" s="11"/>
    </row>
    <row r="10" spans="1:14" x14ac:dyDescent="0.25">
      <c r="A10" s="13">
        <v>8</v>
      </c>
      <c r="B10" s="13" t="s">
        <v>89</v>
      </c>
      <c r="C10" s="17">
        <v>147</v>
      </c>
      <c r="D10" s="178">
        <f>SUM(C10:C14)</f>
        <v>902</v>
      </c>
      <c r="E10" s="170"/>
      <c r="F10" s="167"/>
      <c r="G10" s="167"/>
      <c r="H10" s="167"/>
      <c r="I10" s="13">
        <f t="shared" si="1"/>
        <v>3.5142242409753761</v>
      </c>
      <c r="J10" s="13">
        <f t="shared" si="2"/>
        <v>13.9139</v>
      </c>
      <c r="K10" s="16">
        <f t="shared" si="3"/>
        <v>160.91390000000001</v>
      </c>
      <c r="N10" s="11"/>
    </row>
    <row r="11" spans="1:14" x14ac:dyDescent="0.25">
      <c r="A11" s="13">
        <v>9</v>
      </c>
      <c r="B11" s="13" t="s">
        <v>123</v>
      </c>
      <c r="C11" s="17">
        <v>172</v>
      </c>
      <c r="D11" s="179"/>
      <c r="E11" s="170"/>
      <c r="F11" s="167"/>
      <c r="G11" s="167"/>
      <c r="H11" s="167"/>
      <c r="I11" s="13">
        <f t="shared" si="1"/>
        <v>4.111881424814726</v>
      </c>
      <c r="J11" s="13">
        <f t="shared" si="2"/>
        <v>16.280200000000001</v>
      </c>
      <c r="K11" s="16">
        <f t="shared" si="3"/>
        <v>188.28020000000001</v>
      </c>
      <c r="N11" s="11"/>
    </row>
    <row r="12" spans="1:14" x14ac:dyDescent="0.25">
      <c r="A12" s="13">
        <v>10</v>
      </c>
      <c r="B12" s="13" t="s">
        <v>109</v>
      </c>
      <c r="C12" s="17">
        <v>161</v>
      </c>
      <c r="D12" s="179"/>
      <c r="E12" s="170"/>
      <c r="F12" s="167"/>
      <c r="G12" s="167"/>
      <c r="H12" s="167"/>
      <c r="I12" s="13">
        <f t="shared" si="1"/>
        <v>3.8489122639254121</v>
      </c>
      <c r="J12" s="13">
        <f t="shared" si="2"/>
        <v>15.238999999999999</v>
      </c>
      <c r="K12" s="16">
        <f t="shared" si="3"/>
        <v>176.239</v>
      </c>
      <c r="N12" s="11"/>
    </row>
    <row r="13" spans="1:14" x14ac:dyDescent="0.25">
      <c r="A13" s="13">
        <v>11</v>
      </c>
      <c r="B13" s="13" t="s">
        <v>112</v>
      </c>
      <c r="C13" s="17">
        <v>262</v>
      </c>
      <c r="D13" s="179"/>
      <c r="E13" s="170"/>
      <c r="F13" s="167"/>
      <c r="G13" s="167"/>
      <c r="H13" s="167"/>
      <c r="I13" s="13">
        <f t="shared" si="1"/>
        <v>6.2634472866363851</v>
      </c>
      <c r="J13" s="13">
        <f t="shared" si="2"/>
        <v>24.7989</v>
      </c>
      <c r="K13" s="16">
        <f t="shared" si="3"/>
        <v>286.7989</v>
      </c>
      <c r="N13" s="11"/>
    </row>
    <row r="14" spans="1:14" x14ac:dyDescent="0.25">
      <c r="A14" s="13">
        <v>12</v>
      </c>
      <c r="B14" s="13" t="s">
        <v>80</v>
      </c>
      <c r="C14" s="17">
        <v>160</v>
      </c>
      <c r="D14" s="180"/>
      <c r="E14" s="170"/>
      <c r="F14" s="167"/>
      <c r="G14" s="167"/>
      <c r="H14" s="167"/>
      <c r="I14" s="13">
        <f t="shared" si="1"/>
        <v>3.8250059765718381</v>
      </c>
      <c r="J14" s="13">
        <f t="shared" si="2"/>
        <v>15.144399999999999</v>
      </c>
      <c r="K14" s="16">
        <f t="shared" si="3"/>
        <v>175.14439999999999</v>
      </c>
      <c r="N14" s="11"/>
    </row>
    <row r="15" spans="1:14" x14ac:dyDescent="0.25">
      <c r="A15" s="13">
        <v>13</v>
      </c>
      <c r="B15" s="13" t="s">
        <v>134</v>
      </c>
      <c r="C15" s="18">
        <v>166</v>
      </c>
      <c r="D15" s="181">
        <f>SUM(C15:C26)</f>
        <v>2134</v>
      </c>
      <c r="E15" s="170"/>
      <c r="F15" s="167"/>
      <c r="G15" s="167"/>
      <c r="H15" s="167"/>
      <c r="I15" s="13">
        <f t="shared" si="1"/>
        <v>3.9684437006932827</v>
      </c>
      <c r="J15" s="13">
        <f t="shared" si="2"/>
        <v>15.712299999999999</v>
      </c>
      <c r="K15" s="16">
        <f t="shared" si="3"/>
        <v>181.7123</v>
      </c>
      <c r="N15" s="11"/>
    </row>
    <row r="16" spans="1:14" x14ac:dyDescent="0.25">
      <c r="A16" s="13">
        <v>14</v>
      </c>
      <c r="B16" s="13" t="s">
        <v>135</v>
      </c>
      <c r="C16" s="18">
        <v>262</v>
      </c>
      <c r="D16" s="182"/>
      <c r="E16" s="170"/>
      <c r="F16" s="167"/>
      <c r="G16" s="167"/>
      <c r="H16" s="167"/>
      <c r="I16" s="13">
        <f t="shared" si="1"/>
        <v>6.2634472866363851</v>
      </c>
      <c r="J16" s="13">
        <f t="shared" si="2"/>
        <v>24.7989</v>
      </c>
      <c r="K16" s="16">
        <f t="shared" si="3"/>
        <v>286.7989</v>
      </c>
      <c r="N16" s="11"/>
    </row>
    <row r="17" spans="1:14" x14ac:dyDescent="0.25">
      <c r="A17" s="13">
        <v>15</v>
      </c>
      <c r="B17" s="13" t="s">
        <v>120</v>
      </c>
      <c r="C17" s="18">
        <v>231</v>
      </c>
      <c r="D17" s="182"/>
      <c r="E17" s="170"/>
      <c r="F17" s="167"/>
      <c r="G17" s="167"/>
      <c r="H17" s="167"/>
      <c r="I17" s="13">
        <f t="shared" si="1"/>
        <v>5.522352378675591</v>
      </c>
      <c r="J17" s="13">
        <f t="shared" si="2"/>
        <v>21.864699999999999</v>
      </c>
      <c r="K17" s="16">
        <f t="shared" si="3"/>
        <v>252.8647</v>
      </c>
      <c r="N17" s="11"/>
    </row>
    <row r="18" spans="1:14" x14ac:dyDescent="0.25">
      <c r="A18" s="13">
        <v>16</v>
      </c>
      <c r="B18" s="13" t="s">
        <v>103</v>
      </c>
      <c r="C18" s="18">
        <v>259</v>
      </c>
      <c r="D18" s="182"/>
      <c r="E18" s="170"/>
      <c r="F18" s="167"/>
      <c r="G18" s="167"/>
      <c r="H18" s="167"/>
      <c r="I18" s="13">
        <f t="shared" si="1"/>
        <v>6.191728424575663</v>
      </c>
      <c r="J18" s="13">
        <f t="shared" si="2"/>
        <v>24.515000000000001</v>
      </c>
      <c r="K18" s="16">
        <f t="shared" si="3"/>
        <v>283.51499999999999</v>
      </c>
      <c r="N18" s="11"/>
    </row>
    <row r="19" spans="1:14" x14ac:dyDescent="0.25">
      <c r="A19" s="13">
        <v>17</v>
      </c>
      <c r="B19" s="13" t="s">
        <v>75</v>
      </c>
      <c r="C19" s="18">
        <v>113</v>
      </c>
      <c r="D19" s="182"/>
      <c r="E19" s="170"/>
      <c r="F19" s="167"/>
      <c r="G19" s="167"/>
      <c r="H19" s="167"/>
      <c r="I19" s="13">
        <f t="shared" si="1"/>
        <v>2.7014104709538609</v>
      </c>
      <c r="J19" s="13">
        <f t="shared" si="2"/>
        <v>10.6957</v>
      </c>
      <c r="K19" s="16">
        <f t="shared" si="3"/>
        <v>123.6957</v>
      </c>
      <c r="N19" s="11"/>
    </row>
    <row r="20" spans="1:14" x14ac:dyDescent="0.25">
      <c r="A20" s="13">
        <v>18</v>
      </c>
      <c r="B20" s="13" t="s">
        <v>100</v>
      </c>
      <c r="C20" s="18">
        <v>76</v>
      </c>
      <c r="D20" s="182"/>
      <c r="E20" s="170"/>
      <c r="F20" s="167"/>
      <c r="G20" s="167"/>
      <c r="H20" s="167"/>
      <c r="I20" s="13">
        <f t="shared" si="1"/>
        <v>1.8168778388716234</v>
      </c>
      <c r="J20" s="13">
        <f t="shared" si="2"/>
        <v>7.1936</v>
      </c>
      <c r="K20" s="16">
        <f t="shared" si="3"/>
        <v>83.193600000000004</v>
      </c>
      <c r="N20" s="11"/>
    </row>
    <row r="21" spans="1:14" x14ac:dyDescent="0.25">
      <c r="A21" s="13">
        <v>19</v>
      </c>
      <c r="B21" s="13" t="s">
        <v>136</v>
      </c>
      <c r="C21" s="18">
        <v>184</v>
      </c>
      <c r="D21" s="182"/>
      <c r="E21" s="170"/>
      <c r="F21" s="167"/>
      <c r="G21" s="167"/>
      <c r="H21" s="167"/>
      <c r="I21" s="13">
        <f t="shared" si="1"/>
        <v>4.3987568730576143</v>
      </c>
      <c r="J21" s="13">
        <f t="shared" si="2"/>
        <v>17.416</v>
      </c>
      <c r="K21" s="16">
        <f t="shared" si="3"/>
        <v>201.416</v>
      </c>
      <c r="N21" s="11"/>
    </row>
    <row r="22" spans="1:14" x14ac:dyDescent="0.25">
      <c r="A22" s="13">
        <v>20</v>
      </c>
      <c r="B22" s="13" t="s">
        <v>137</v>
      </c>
      <c r="C22" s="18">
        <v>295</v>
      </c>
      <c r="D22" s="182"/>
      <c r="E22" s="170"/>
      <c r="F22" s="167"/>
      <c r="G22" s="167"/>
      <c r="H22" s="167"/>
      <c r="I22" s="13">
        <f t="shared" si="1"/>
        <v>7.0523547693043271</v>
      </c>
      <c r="J22" s="13">
        <f t="shared" si="2"/>
        <v>27.9224</v>
      </c>
      <c r="K22" s="16">
        <f t="shared" si="3"/>
        <v>322.92239999999998</v>
      </c>
      <c r="N22" s="11"/>
    </row>
    <row r="23" spans="1:14" x14ac:dyDescent="0.25">
      <c r="A23" s="13">
        <v>21</v>
      </c>
      <c r="B23" s="13" t="s">
        <v>58</v>
      </c>
      <c r="C23" s="18">
        <v>165</v>
      </c>
      <c r="D23" s="182"/>
      <c r="E23" s="170"/>
      <c r="F23" s="167"/>
      <c r="G23" s="167"/>
      <c r="H23" s="167"/>
      <c r="I23" s="13">
        <f t="shared" si="1"/>
        <v>3.9445374133397082</v>
      </c>
      <c r="J23" s="13">
        <f t="shared" si="2"/>
        <v>15.617699999999999</v>
      </c>
      <c r="K23" s="16">
        <f t="shared" si="3"/>
        <v>180.61770000000001</v>
      </c>
      <c r="N23" s="11"/>
    </row>
    <row r="24" spans="1:14" x14ac:dyDescent="0.25">
      <c r="A24" s="13">
        <v>22</v>
      </c>
      <c r="B24" s="13" t="s">
        <v>91</v>
      </c>
      <c r="C24" s="18">
        <v>74</v>
      </c>
      <c r="D24" s="182"/>
      <c r="E24" s="170"/>
      <c r="F24" s="167"/>
      <c r="G24" s="167"/>
      <c r="H24" s="167"/>
      <c r="I24" s="13">
        <f t="shared" si="1"/>
        <v>1.7690652641644753</v>
      </c>
      <c r="J24" s="13">
        <f t="shared" si="2"/>
        <v>7.0042999999999997</v>
      </c>
      <c r="K24" s="16">
        <f t="shared" si="3"/>
        <v>81.004300000000001</v>
      </c>
      <c r="N24" s="11"/>
    </row>
    <row r="25" spans="1:14" x14ac:dyDescent="0.25">
      <c r="A25" s="13">
        <v>23</v>
      </c>
      <c r="B25" s="13" t="s">
        <v>87</v>
      </c>
      <c r="C25" s="18">
        <v>252</v>
      </c>
      <c r="D25" s="182"/>
      <c r="E25" s="170"/>
      <c r="F25" s="167"/>
      <c r="G25" s="167"/>
      <c r="H25" s="167"/>
      <c r="I25" s="13">
        <f t="shared" si="1"/>
        <v>6.0243844131006457</v>
      </c>
      <c r="J25" s="13">
        <f t="shared" si="2"/>
        <v>23.852399999999999</v>
      </c>
      <c r="K25" s="16">
        <f t="shared" si="3"/>
        <v>275.85239999999999</v>
      </c>
      <c r="N25" s="11"/>
    </row>
    <row r="26" spans="1:14" x14ac:dyDescent="0.25">
      <c r="A26" s="13">
        <v>24</v>
      </c>
      <c r="B26" s="13" t="s">
        <v>116</v>
      </c>
      <c r="C26" s="18">
        <v>57</v>
      </c>
      <c r="D26" s="183"/>
      <c r="E26" s="171"/>
      <c r="F26" s="168"/>
      <c r="G26" s="168"/>
      <c r="H26" s="168"/>
      <c r="I26" s="13">
        <f t="shared" si="1"/>
        <v>1.3626583791537175</v>
      </c>
      <c r="J26" s="13">
        <f t="shared" si="2"/>
        <v>5.3952</v>
      </c>
      <c r="K26" s="16">
        <f t="shared" si="3"/>
        <v>62.395200000000003</v>
      </c>
      <c r="N26" s="11"/>
    </row>
    <row r="27" spans="1:14" x14ac:dyDescent="0.25">
      <c r="A27" s="13">
        <v>25</v>
      </c>
      <c r="B27" s="13" t="s">
        <v>116</v>
      </c>
      <c r="C27" s="19">
        <v>197</v>
      </c>
      <c r="D27" s="172">
        <f>SUM(C27:C31)</f>
        <v>804</v>
      </c>
      <c r="E27" s="172">
        <f>D27</f>
        <v>804</v>
      </c>
      <c r="F27" s="166">
        <v>906.18</v>
      </c>
      <c r="G27" s="166">
        <f t="shared" si="0"/>
        <v>102.17999999999995</v>
      </c>
      <c r="H27" s="166">
        <f>COUNTA(B27:B31)</f>
        <v>5</v>
      </c>
      <c r="I27" s="13">
        <f t="shared" ref="I27:I31" si="4">C27/$E$27*100</f>
        <v>24.502487562189053</v>
      </c>
      <c r="J27" s="13">
        <f t="shared" ref="J27:J31" si="5">ROUNDUP(I27*$G$27/100,4)</f>
        <v>25.0367</v>
      </c>
      <c r="K27" s="16">
        <f t="shared" si="3"/>
        <v>222.0367</v>
      </c>
      <c r="N27" s="11"/>
    </row>
    <row r="28" spans="1:14" x14ac:dyDescent="0.25">
      <c r="A28" s="13">
        <v>26</v>
      </c>
      <c r="B28" s="13" t="s">
        <v>66</v>
      </c>
      <c r="C28" s="19">
        <v>108</v>
      </c>
      <c r="D28" s="173"/>
      <c r="E28" s="173"/>
      <c r="F28" s="167"/>
      <c r="G28" s="167"/>
      <c r="H28" s="167"/>
      <c r="I28" s="13">
        <f t="shared" si="4"/>
        <v>13.432835820895523</v>
      </c>
      <c r="J28" s="13">
        <f t="shared" si="5"/>
        <v>13.7257</v>
      </c>
      <c r="K28" s="16">
        <f t="shared" si="3"/>
        <v>121.7257</v>
      </c>
      <c r="N28" s="11"/>
    </row>
    <row r="29" spans="1:14" x14ac:dyDescent="0.25">
      <c r="A29" s="13">
        <v>27</v>
      </c>
      <c r="B29" s="13" t="s">
        <v>138</v>
      </c>
      <c r="C29" s="19">
        <v>109</v>
      </c>
      <c r="D29" s="173"/>
      <c r="E29" s="173"/>
      <c r="F29" s="167"/>
      <c r="G29" s="167"/>
      <c r="H29" s="167"/>
      <c r="I29" s="13">
        <f t="shared" si="4"/>
        <v>13.557213930348258</v>
      </c>
      <c r="J29" s="13">
        <f t="shared" si="5"/>
        <v>13.8528</v>
      </c>
      <c r="K29" s="16">
        <f t="shared" si="3"/>
        <v>122.8528</v>
      </c>
      <c r="N29" s="11"/>
    </row>
    <row r="30" spans="1:14" x14ac:dyDescent="0.25">
      <c r="A30" s="13">
        <v>28</v>
      </c>
      <c r="B30" s="13" t="s">
        <v>107</v>
      </c>
      <c r="C30" s="19">
        <v>190</v>
      </c>
      <c r="D30" s="173"/>
      <c r="E30" s="173"/>
      <c r="F30" s="167"/>
      <c r="G30" s="167"/>
      <c r="H30" s="167"/>
      <c r="I30" s="13">
        <f t="shared" si="4"/>
        <v>23.631840796019901</v>
      </c>
      <c r="J30" s="13">
        <f t="shared" si="5"/>
        <v>24.147099999999998</v>
      </c>
      <c r="K30" s="16">
        <f t="shared" si="3"/>
        <v>214.14709999999999</v>
      </c>
      <c r="N30" s="11"/>
    </row>
    <row r="31" spans="1:14" x14ac:dyDescent="0.25">
      <c r="A31" s="13">
        <v>29</v>
      </c>
      <c r="B31" s="13" t="s">
        <v>139</v>
      </c>
      <c r="C31" s="19">
        <v>200</v>
      </c>
      <c r="D31" s="174"/>
      <c r="E31" s="174"/>
      <c r="F31" s="168"/>
      <c r="G31" s="168"/>
      <c r="H31" s="168"/>
      <c r="I31" s="13">
        <f t="shared" si="4"/>
        <v>24.875621890547265</v>
      </c>
      <c r="J31" s="13">
        <f t="shared" si="5"/>
        <v>25.417999999999999</v>
      </c>
      <c r="K31" s="16">
        <f t="shared" si="3"/>
        <v>225.41800000000001</v>
      </c>
      <c r="N31" s="11"/>
    </row>
    <row r="32" spans="1:14" x14ac:dyDescent="0.25">
      <c r="A32" s="13">
        <v>30</v>
      </c>
      <c r="B32" s="13" t="s">
        <v>140</v>
      </c>
      <c r="C32" s="20">
        <v>297</v>
      </c>
      <c r="D32" s="175">
        <f>SUM(C32:C41)</f>
        <v>1773</v>
      </c>
      <c r="E32" s="175">
        <f>SUM(D32:D62)</f>
        <v>5114.7</v>
      </c>
      <c r="F32" s="166">
        <v>5400.77</v>
      </c>
      <c r="G32" s="166">
        <f t="shared" si="0"/>
        <v>286.07000000000062</v>
      </c>
      <c r="H32" s="166">
        <f>COUNTA(B32:B62)</f>
        <v>31</v>
      </c>
      <c r="I32" s="13">
        <f t="shared" ref="I32:I62" si="6">C32/$E$32*100</f>
        <v>5.8067921872250574</v>
      </c>
      <c r="J32" s="13">
        <f t="shared" ref="J32:J62" si="7">ROUNDUP(I32*$G$32/100,4)</f>
        <v>16.611499999999999</v>
      </c>
      <c r="K32" s="16">
        <f t="shared" si="3"/>
        <v>313.61149999999998</v>
      </c>
      <c r="N32" s="11"/>
    </row>
    <row r="33" spans="1:14" x14ac:dyDescent="0.25">
      <c r="A33" s="13">
        <v>31</v>
      </c>
      <c r="B33" s="13" t="s">
        <v>111</v>
      </c>
      <c r="C33" s="20">
        <v>79</v>
      </c>
      <c r="D33" s="176"/>
      <c r="E33" s="176"/>
      <c r="F33" s="167"/>
      <c r="G33" s="167"/>
      <c r="H33" s="167"/>
      <c r="I33" s="13">
        <f t="shared" si="6"/>
        <v>1.5445676188241735</v>
      </c>
      <c r="J33" s="13">
        <f t="shared" si="7"/>
        <v>4.4185999999999996</v>
      </c>
      <c r="K33" s="16">
        <f t="shared" si="3"/>
        <v>83.418599999999998</v>
      </c>
      <c r="N33" s="11"/>
    </row>
    <row r="34" spans="1:14" x14ac:dyDescent="0.25">
      <c r="A34" s="13">
        <v>32</v>
      </c>
      <c r="B34" s="13" t="s">
        <v>73</v>
      </c>
      <c r="C34" s="20">
        <f>127+84</f>
        <v>211</v>
      </c>
      <c r="D34" s="176"/>
      <c r="E34" s="176"/>
      <c r="F34" s="167"/>
      <c r="G34" s="167"/>
      <c r="H34" s="167"/>
      <c r="I34" s="13">
        <f t="shared" si="6"/>
        <v>4.1253641464797548</v>
      </c>
      <c r="J34" s="13">
        <f t="shared" si="7"/>
        <v>11.801499999999999</v>
      </c>
      <c r="K34" s="16">
        <f t="shared" si="3"/>
        <v>222.8015</v>
      </c>
      <c r="N34" s="11"/>
    </row>
    <row r="35" spans="1:14" x14ac:dyDescent="0.25">
      <c r="A35" s="13">
        <v>33</v>
      </c>
      <c r="B35" s="13" t="s">
        <v>77</v>
      </c>
      <c r="C35" s="20">
        <v>131</v>
      </c>
      <c r="D35" s="176"/>
      <c r="E35" s="176"/>
      <c r="F35" s="167"/>
      <c r="G35" s="167"/>
      <c r="H35" s="167"/>
      <c r="I35" s="13">
        <f t="shared" si="6"/>
        <v>2.5612450388097052</v>
      </c>
      <c r="J35" s="13">
        <f t="shared" si="7"/>
        <v>7.327</v>
      </c>
      <c r="K35" s="16">
        <f t="shared" ref="K35:K62" si="8">J35+C35</f>
        <v>138.327</v>
      </c>
      <c r="N35" s="11"/>
    </row>
    <row r="36" spans="1:14" x14ac:dyDescent="0.25">
      <c r="A36" s="13">
        <v>34</v>
      </c>
      <c r="B36" s="13" t="s">
        <v>141</v>
      </c>
      <c r="C36" s="20">
        <v>110</v>
      </c>
      <c r="D36" s="176"/>
      <c r="E36" s="176"/>
      <c r="F36" s="167"/>
      <c r="G36" s="167"/>
      <c r="H36" s="167"/>
      <c r="I36" s="13">
        <f t="shared" si="6"/>
        <v>2.1506637730463174</v>
      </c>
      <c r="J36" s="13">
        <f t="shared" si="7"/>
        <v>6.1524999999999999</v>
      </c>
      <c r="K36" s="16">
        <f t="shared" si="8"/>
        <v>116.1525</v>
      </c>
      <c r="N36" s="11"/>
    </row>
    <row r="37" spans="1:14" x14ac:dyDescent="0.25">
      <c r="A37" s="13">
        <v>35</v>
      </c>
      <c r="B37" s="13" t="s">
        <v>114</v>
      </c>
      <c r="C37" s="20">
        <v>167</v>
      </c>
      <c r="D37" s="176"/>
      <c r="E37" s="176"/>
      <c r="F37" s="167"/>
      <c r="G37" s="167"/>
      <c r="H37" s="167"/>
      <c r="I37" s="13">
        <f t="shared" si="6"/>
        <v>3.2650986372612274</v>
      </c>
      <c r="J37" s="13">
        <f t="shared" si="7"/>
        <v>9.3405000000000005</v>
      </c>
      <c r="K37" s="16">
        <f t="shared" si="8"/>
        <v>176.34049999999999</v>
      </c>
      <c r="N37" s="11"/>
    </row>
    <row r="38" spans="1:14" x14ac:dyDescent="0.25">
      <c r="A38" s="13">
        <v>36</v>
      </c>
      <c r="B38" s="13" t="s">
        <v>63</v>
      </c>
      <c r="C38" s="20">
        <v>165</v>
      </c>
      <c r="D38" s="176"/>
      <c r="E38" s="176"/>
      <c r="F38" s="167"/>
      <c r="G38" s="167"/>
      <c r="H38" s="167"/>
      <c r="I38" s="13">
        <f t="shared" si="6"/>
        <v>3.2259956595694765</v>
      </c>
      <c r="J38" s="13">
        <f t="shared" si="7"/>
        <v>9.2286999999999999</v>
      </c>
      <c r="K38" s="16">
        <f t="shared" si="8"/>
        <v>174.2287</v>
      </c>
      <c r="N38" s="11"/>
    </row>
    <row r="39" spans="1:14" x14ac:dyDescent="0.25">
      <c r="A39" s="13">
        <v>37</v>
      </c>
      <c r="B39" s="13" t="s">
        <v>108</v>
      </c>
      <c r="C39" s="20">
        <v>198</v>
      </c>
      <c r="D39" s="176"/>
      <c r="E39" s="176"/>
      <c r="F39" s="167"/>
      <c r="G39" s="167"/>
      <c r="H39" s="167"/>
      <c r="I39" s="13">
        <f t="shared" si="6"/>
        <v>3.8711947914833718</v>
      </c>
      <c r="J39" s="13">
        <f t="shared" si="7"/>
        <v>11.074399999999999</v>
      </c>
      <c r="K39" s="16">
        <f t="shared" si="8"/>
        <v>209.0744</v>
      </c>
      <c r="N39" s="11"/>
    </row>
    <row r="40" spans="1:14" x14ac:dyDescent="0.25">
      <c r="A40" s="13">
        <v>38</v>
      </c>
      <c r="B40" s="13" t="s">
        <v>115</v>
      </c>
      <c r="C40" s="20">
        <v>187</v>
      </c>
      <c r="D40" s="176"/>
      <c r="E40" s="176"/>
      <c r="F40" s="167"/>
      <c r="G40" s="167"/>
      <c r="H40" s="167"/>
      <c r="I40" s="13">
        <f t="shared" si="6"/>
        <v>3.65612841417874</v>
      </c>
      <c r="J40" s="13">
        <f t="shared" si="7"/>
        <v>10.459099999999999</v>
      </c>
      <c r="K40" s="16">
        <f t="shared" si="8"/>
        <v>197.45910000000001</v>
      </c>
      <c r="N40" s="11"/>
    </row>
    <row r="41" spans="1:14" x14ac:dyDescent="0.25">
      <c r="A41" s="13">
        <v>39</v>
      </c>
      <c r="B41" s="13" t="s">
        <v>104</v>
      </c>
      <c r="C41" s="20">
        <v>228</v>
      </c>
      <c r="D41" s="177"/>
      <c r="E41" s="176"/>
      <c r="F41" s="167"/>
      <c r="G41" s="167"/>
      <c r="H41" s="167"/>
      <c r="I41" s="13">
        <f t="shared" si="6"/>
        <v>4.45773945685964</v>
      </c>
      <c r="J41" s="13">
        <f t="shared" si="7"/>
        <v>12.7523</v>
      </c>
      <c r="K41" s="16">
        <f t="shared" si="8"/>
        <v>240.75229999999999</v>
      </c>
      <c r="N41" s="11"/>
    </row>
    <row r="42" spans="1:14" ht="15" customHeight="1" x14ac:dyDescent="0.25">
      <c r="A42" s="13">
        <v>40</v>
      </c>
      <c r="B42" s="13" t="s">
        <v>97</v>
      </c>
      <c r="C42" s="21">
        <v>177</v>
      </c>
      <c r="D42" s="184">
        <f>SUM(C42:C44)</f>
        <v>467</v>
      </c>
      <c r="E42" s="176"/>
      <c r="F42" s="167"/>
      <c r="G42" s="167"/>
      <c r="H42" s="167"/>
      <c r="I42" s="13">
        <f t="shared" si="6"/>
        <v>3.4606135257199835</v>
      </c>
      <c r="J42" s="13">
        <f t="shared" si="7"/>
        <v>9.899799999999999</v>
      </c>
      <c r="K42" s="16">
        <f t="shared" si="8"/>
        <v>186.8998</v>
      </c>
      <c r="N42" s="11"/>
    </row>
    <row r="43" spans="1:14" ht="30.75" customHeight="1" x14ac:dyDescent="0.25">
      <c r="A43" s="13">
        <v>41</v>
      </c>
      <c r="B43" s="13" t="s">
        <v>81</v>
      </c>
      <c r="C43" s="21">
        <v>129</v>
      </c>
      <c r="D43" s="185"/>
      <c r="E43" s="176"/>
      <c r="F43" s="167"/>
      <c r="G43" s="167"/>
      <c r="H43" s="167"/>
      <c r="I43" s="13">
        <f t="shared" si="6"/>
        <v>2.5221420611179544</v>
      </c>
      <c r="J43" s="13">
        <f t="shared" si="7"/>
        <v>7.2150999999999996</v>
      </c>
      <c r="K43" s="16">
        <f t="shared" si="8"/>
        <v>136.21510000000001</v>
      </c>
      <c r="N43" s="11"/>
    </row>
    <row r="44" spans="1:14" x14ac:dyDescent="0.25">
      <c r="A44" s="13">
        <v>42</v>
      </c>
      <c r="B44" s="13" t="s">
        <v>67</v>
      </c>
      <c r="C44" s="21">
        <v>161</v>
      </c>
      <c r="D44" s="186"/>
      <c r="E44" s="176"/>
      <c r="F44" s="167"/>
      <c r="G44" s="167"/>
      <c r="H44" s="167"/>
      <c r="I44" s="13">
        <f t="shared" si="6"/>
        <v>3.1477897041859735</v>
      </c>
      <c r="J44" s="13">
        <f t="shared" si="7"/>
        <v>9.0048999999999992</v>
      </c>
      <c r="K44" s="16">
        <f t="shared" si="8"/>
        <v>170.00489999999999</v>
      </c>
      <c r="N44" s="11"/>
    </row>
    <row r="45" spans="1:14" x14ac:dyDescent="0.25">
      <c r="A45" s="13">
        <v>43</v>
      </c>
      <c r="B45" s="13" t="s">
        <v>143</v>
      </c>
      <c r="C45" s="22">
        <v>182</v>
      </c>
      <c r="D45" s="160">
        <f>SUM(C45:C51)</f>
        <v>1312.7</v>
      </c>
      <c r="E45" s="176"/>
      <c r="F45" s="167"/>
      <c r="G45" s="167"/>
      <c r="H45" s="167"/>
      <c r="I45" s="13">
        <f t="shared" si="6"/>
        <v>3.5583709699493622</v>
      </c>
      <c r="J45" s="13">
        <f t="shared" si="7"/>
        <v>10.179499999999999</v>
      </c>
      <c r="K45" s="16">
        <f t="shared" si="8"/>
        <v>192.17949999999999</v>
      </c>
      <c r="N45" s="11"/>
    </row>
    <row r="46" spans="1:14" x14ac:dyDescent="0.25">
      <c r="A46" s="13">
        <v>44</v>
      </c>
      <c r="B46" s="13" t="s">
        <v>144</v>
      </c>
      <c r="C46" s="22">
        <v>205</v>
      </c>
      <c r="D46" s="161"/>
      <c r="E46" s="176"/>
      <c r="F46" s="167"/>
      <c r="G46" s="167"/>
      <c r="H46" s="167"/>
      <c r="I46" s="13">
        <f t="shared" si="6"/>
        <v>4.0080552134045009</v>
      </c>
      <c r="J46" s="13">
        <f t="shared" si="7"/>
        <v>11.4659</v>
      </c>
      <c r="K46" s="16">
        <f t="shared" si="8"/>
        <v>216.4659</v>
      </c>
      <c r="N46" s="11"/>
    </row>
    <row r="47" spans="1:14" x14ac:dyDescent="0.25">
      <c r="A47" s="13">
        <v>45</v>
      </c>
      <c r="B47" s="13" t="s">
        <v>145</v>
      </c>
      <c r="C47" s="22">
        <v>129</v>
      </c>
      <c r="D47" s="161"/>
      <c r="E47" s="176"/>
      <c r="F47" s="167"/>
      <c r="G47" s="167"/>
      <c r="H47" s="167"/>
      <c r="I47" s="13">
        <f t="shared" si="6"/>
        <v>2.5221420611179544</v>
      </c>
      <c r="J47" s="13">
        <f t="shared" si="7"/>
        <v>7.2150999999999996</v>
      </c>
      <c r="K47" s="16">
        <f t="shared" si="8"/>
        <v>136.21510000000001</v>
      </c>
      <c r="N47" s="11"/>
    </row>
    <row r="48" spans="1:14" x14ac:dyDescent="0.25">
      <c r="A48" s="13">
        <v>46</v>
      </c>
      <c r="B48" s="13" t="s">
        <v>118</v>
      </c>
      <c r="C48" s="22">
        <v>146</v>
      </c>
      <c r="D48" s="161"/>
      <c r="E48" s="176"/>
      <c r="F48" s="167"/>
      <c r="G48" s="167"/>
      <c r="H48" s="167"/>
      <c r="I48" s="13">
        <f t="shared" si="6"/>
        <v>2.8545173714978396</v>
      </c>
      <c r="J48" s="13">
        <f t="shared" si="7"/>
        <v>8.1660000000000004</v>
      </c>
      <c r="K48" s="16">
        <f t="shared" si="8"/>
        <v>154.166</v>
      </c>
      <c r="N48" s="11"/>
    </row>
    <row r="49" spans="1:14" x14ac:dyDescent="0.25">
      <c r="A49" s="13">
        <v>47</v>
      </c>
      <c r="B49" s="13" t="s">
        <v>146</v>
      </c>
      <c r="C49" s="22">
        <v>258</v>
      </c>
      <c r="D49" s="161"/>
      <c r="E49" s="176"/>
      <c r="F49" s="167"/>
      <c r="G49" s="167"/>
      <c r="H49" s="167"/>
      <c r="I49" s="13">
        <f t="shared" si="6"/>
        <v>5.0442841222359087</v>
      </c>
      <c r="J49" s="13">
        <f t="shared" si="7"/>
        <v>14.430199999999999</v>
      </c>
      <c r="K49" s="16">
        <f t="shared" si="8"/>
        <v>272.43020000000001</v>
      </c>
      <c r="N49" s="11"/>
    </row>
    <row r="50" spans="1:14" x14ac:dyDescent="0.25">
      <c r="A50" s="13">
        <v>48</v>
      </c>
      <c r="B50" s="13" t="s">
        <v>59</v>
      </c>
      <c r="C50" s="22">
        <v>140</v>
      </c>
      <c r="D50" s="161"/>
      <c r="E50" s="176"/>
      <c r="F50" s="167"/>
      <c r="G50" s="167"/>
      <c r="H50" s="167"/>
      <c r="I50" s="13">
        <f t="shared" si="6"/>
        <v>2.7372084384225861</v>
      </c>
      <c r="J50" s="13">
        <f t="shared" si="7"/>
        <v>7.8304</v>
      </c>
      <c r="K50" s="16">
        <f t="shared" si="8"/>
        <v>147.8304</v>
      </c>
      <c r="N50" s="11"/>
    </row>
    <row r="51" spans="1:14" x14ac:dyDescent="0.25">
      <c r="A51" s="13">
        <v>49</v>
      </c>
      <c r="B51" s="13" t="s">
        <v>113</v>
      </c>
      <c r="C51" s="22">
        <v>252.7</v>
      </c>
      <c r="D51" s="162"/>
      <c r="E51" s="176"/>
      <c r="F51" s="167"/>
      <c r="G51" s="167"/>
      <c r="H51" s="167"/>
      <c r="I51" s="13">
        <f t="shared" si="6"/>
        <v>4.9406612313527676</v>
      </c>
      <c r="J51" s="13">
        <f t="shared" si="7"/>
        <v>14.133799999999999</v>
      </c>
      <c r="K51" s="16">
        <f t="shared" si="8"/>
        <v>266.8338</v>
      </c>
      <c r="N51" s="11"/>
    </row>
    <row r="52" spans="1:14" x14ac:dyDescent="0.25">
      <c r="A52" s="13">
        <v>50</v>
      </c>
      <c r="B52" s="13" t="s">
        <v>147</v>
      </c>
      <c r="C52" s="23">
        <v>114</v>
      </c>
      <c r="D52" s="163">
        <f>SUM(C52:C62)</f>
        <v>1562</v>
      </c>
      <c r="E52" s="176"/>
      <c r="F52" s="167"/>
      <c r="G52" s="167"/>
      <c r="H52" s="167"/>
      <c r="I52" s="13">
        <f t="shared" si="6"/>
        <v>2.22886972842982</v>
      </c>
      <c r="J52" s="13">
        <f t="shared" si="7"/>
        <v>6.3761999999999999</v>
      </c>
      <c r="K52" s="16">
        <f t="shared" si="8"/>
        <v>120.3762</v>
      </c>
      <c r="N52" s="11"/>
    </row>
    <row r="53" spans="1:14" x14ac:dyDescent="0.25">
      <c r="A53" s="13">
        <v>51</v>
      </c>
      <c r="B53" s="13" t="s">
        <v>119</v>
      </c>
      <c r="C53" s="23">
        <v>80</v>
      </c>
      <c r="D53" s="164"/>
      <c r="E53" s="176"/>
      <c r="F53" s="167"/>
      <c r="G53" s="167"/>
      <c r="H53" s="167"/>
      <c r="I53" s="13">
        <f t="shared" si="6"/>
        <v>1.5641191076700491</v>
      </c>
      <c r="J53" s="13">
        <f t="shared" si="7"/>
        <v>4.4744999999999999</v>
      </c>
      <c r="K53" s="16">
        <f t="shared" si="8"/>
        <v>84.474500000000006</v>
      </c>
      <c r="N53" s="11"/>
    </row>
    <row r="54" spans="1:14" x14ac:dyDescent="0.25">
      <c r="A54" s="13">
        <v>52</v>
      </c>
      <c r="B54" s="13" t="s">
        <v>117</v>
      </c>
      <c r="C54" s="23">
        <v>182</v>
      </c>
      <c r="D54" s="164"/>
      <c r="E54" s="176"/>
      <c r="F54" s="167"/>
      <c r="G54" s="167"/>
      <c r="H54" s="167"/>
      <c r="I54" s="13">
        <f t="shared" si="6"/>
        <v>3.5583709699493622</v>
      </c>
      <c r="J54" s="13">
        <f t="shared" si="7"/>
        <v>10.179499999999999</v>
      </c>
      <c r="K54" s="16">
        <f t="shared" si="8"/>
        <v>192.17949999999999</v>
      </c>
      <c r="N54" s="11"/>
    </row>
    <row r="55" spans="1:14" x14ac:dyDescent="0.25">
      <c r="A55" s="13">
        <v>53</v>
      </c>
      <c r="B55" s="13" t="s">
        <v>62</v>
      </c>
      <c r="C55" s="23">
        <v>165</v>
      </c>
      <c r="D55" s="164"/>
      <c r="E55" s="176"/>
      <c r="F55" s="167"/>
      <c r="G55" s="167"/>
      <c r="H55" s="167"/>
      <c r="I55" s="13">
        <f t="shared" si="6"/>
        <v>3.2259956595694765</v>
      </c>
      <c r="J55" s="13">
        <f t="shared" si="7"/>
        <v>9.2286999999999999</v>
      </c>
      <c r="K55" s="16">
        <f t="shared" si="8"/>
        <v>174.2287</v>
      </c>
      <c r="N55" s="11"/>
    </row>
    <row r="56" spans="1:14" x14ac:dyDescent="0.25">
      <c r="A56" s="13">
        <v>54</v>
      </c>
      <c r="B56" s="13" t="s">
        <v>96</v>
      </c>
      <c r="C56" s="23">
        <v>142</v>
      </c>
      <c r="D56" s="164"/>
      <c r="E56" s="176"/>
      <c r="F56" s="167"/>
      <c r="G56" s="167"/>
      <c r="H56" s="167"/>
      <c r="I56" s="13">
        <f t="shared" si="6"/>
        <v>2.776311416114337</v>
      </c>
      <c r="J56" s="13">
        <f t="shared" si="7"/>
        <v>7.9421999999999997</v>
      </c>
      <c r="K56" s="16">
        <f t="shared" si="8"/>
        <v>149.94220000000001</v>
      </c>
      <c r="N56" s="11"/>
    </row>
    <row r="57" spans="1:14" x14ac:dyDescent="0.25">
      <c r="A57" s="13">
        <v>55</v>
      </c>
      <c r="B57" s="13" t="s">
        <v>84</v>
      </c>
      <c r="C57" s="23">
        <v>270</v>
      </c>
      <c r="D57" s="164"/>
      <c r="E57" s="176"/>
      <c r="F57" s="167"/>
      <c r="G57" s="167"/>
      <c r="H57" s="167"/>
      <c r="I57" s="13">
        <f t="shared" si="6"/>
        <v>5.2789019883864157</v>
      </c>
      <c r="J57" s="13">
        <f t="shared" si="7"/>
        <v>15.1014</v>
      </c>
      <c r="K57" s="16">
        <f t="shared" si="8"/>
        <v>285.10140000000001</v>
      </c>
      <c r="N57" s="11"/>
    </row>
    <row r="58" spans="1:14" x14ac:dyDescent="0.25">
      <c r="A58" s="13">
        <v>56</v>
      </c>
      <c r="B58" s="13" t="s">
        <v>106</v>
      </c>
      <c r="C58" s="23">
        <v>81</v>
      </c>
      <c r="D58" s="164"/>
      <c r="E58" s="176"/>
      <c r="F58" s="167"/>
      <c r="G58" s="167"/>
      <c r="H58" s="167"/>
      <c r="I58" s="13">
        <f t="shared" si="6"/>
        <v>1.5836705965159248</v>
      </c>
      <c r="J58" s="13">
        <f t="shared" si="7"/>
        <v>4.5305</v>
      </c>
      <c r="K58" s="16">
        <f t="shared" si="8"/>
        <v>85.530500000000004</v>
      </c>
      <c r="N58" s="11"/>
    </row>
    <row r="59" spans="1:14" x14ac:dyDescent="0.25">
      <c r="A59" s="13">
        <v>57</v>
      </c>
      <c r="B59" s="13" t="s">
        <v>105</v>
      </c>
      <c r="C59" s="23">
        <v>83</v>
      </c>
      <c r="D59" s="164"/>
      <c r="E59" s="176"/>
      <c r="F59" s="167"/>
      <c r="G59" s="167"/>
      <c r="H59" s="167"/>
      <c r="I59" s="13">
        <f t="shared" si="6"/>
        <v>1.6227735742076761</v>
      </c>
      <c r="J59" s="13">
        <f t="shared" si="7"/>
        <v>4.6422999999999996</v>
      </c>
      <c r="K59" s="16">
        <f t="shared" si="8"/>
        <v>87.642300000000006</v>
      </c>
      <c r="N59" s="11"/>
    </row>
    <row r="60" spans="1:14" x14ac:dyDescent="0.25">
      <c r="A60" s="13">
        <v>58</v>
      </c>
      <c r="B60" s="13" t="s">
        <v>148</v>
      </c>
      <c r="C60" s="23">
        <v>132</v>
      </c>
      <c r="D60" s="164"/>
      <c r="E60" s="176"/>
      <c r="F60" s="167"/>
      <c r="G60" s="167"/>
      <c r="H60" s="167"/>
      <c r="I60" s="13">
        <f t="shared" si="6"/>
        <v>2.5807965276555813</v>
      </c>
      <c r="J60" s="13">
        <f t="shared" si="7"/>
        <v>7.3828999999999994</v>
      </c>
      <c r="K60" s="16">
        <f t="shared" si="8"/>
        <v>139.38290000000001</v>
      </c>
      <c r="N60" s="11"/>
    </row>
    <row r="61" spans="1:14" x14ac:dyDescent="0.25">
      <c r="A61" s="13">
        <v>59</v>
      </c>
      <c r="B61" s="13" t="s">
        <v>149</v>
      </c>
      <c r="C61" s="23">
        <v>153</v>
      </c>
      <c r="D61" s="164"/>
      <c r="E61" s="176"/>
      <c r="F61" s="167"/>
      <c r="G61" s="167"/>
      <c r="H61" s="167"/>
      <c r="I61" s="13">
        <f t="shared" si="6"/>
        <v>2.9913777934189691</v>
      </c>
      <c r="J61" s="13">
        <f t="shared" si="7"/>
        <v>8.5574999999999992</v>
      </c>
      <c r="K61" s="16">
        <f t="shared" si="8"/>
        <v>161.5575</v>
      </c>
      <c r="N61" s="11"/>
    </row>
    <row r="62" spans="1:14" x14ac:dyDescent="0.25">
      <c r="A62" s="13">
        <v>60</v>
      </c>
      <c r="B62" s="13" t="s">
        <v>79</v>
      </c>
      <c r="C62" s="23">
        <v>160</v>
      </c>
      <c r="D62" s="165"/>
      <c r="E62" s="177"/>
      <c r="F62" s="168"/>
      <c r="G62" s="168"/>
      <c r="H62" s="168"/>
      <c r="I62" s="13">
        <f t="shared" si="6"/>
        <v>3.1282382153400983</v>
      </c>
      <c r="J62" s="13">
        <f t="shared" si="7"/>
        <v>8.9489999999999998</v>
      </c>
      <c r="K62" s="16">
        <f t="shared" si="8"/>
        <v>168.94900000000001</v>
      </c>
      <c r="N62" s="11"/>
    </row>
    <row r="63" spans="1:14" ht="13.9" x14ac:dyDescent="0.25">
      <c r="N63" s="11"/>
    </row>
    <row r="64" spans="1:14" ht="13.9" x14ac:dyDescent="0.25">
      <c r="N64" s="11"/>
    </row>
    <row r="65" spans="1:14" ht="13.9" x14ac:dyDescent="0.25">
      <c r="N65" s="11"/>
    </row>
    <row r="66" spans="1:14" ht="18.75" x14ac:dyDescent="0.3">
      <c r="A66" s="159" t="s">
        <v>263</v>
      </c>
      <c r="B66" s="159"/>
      <c r="C66" s="159"/>
      <c r="D66" s="159"/>
      <c r="E66" s="159"/>
      <c r="F66" s="159"/>
      <c r="G66" s="159"/>
      <c r="H66" s="159"/>
      <c r="I66" s="159"/>
      <c r="J66" s="159"/>
      <c r="K66" s="159"/>
      <c r="N66" s="11"/>
    </row>
    <row r="67" spans="1:14" ht="63" x14ac:dyDescent="0.25">
      <c r="A67" s="24" t="s">
        <v>55</v>
      </c>
      <c r="B67" s="24" t="s">
        <v>56</v>
      </c>
      <c r="C67" s="28" t="s">
        <v>0</v>
      </c>
      <c r="D67" s="29" t="s">
        <v>1</v>
      </c>
      <c r="E67" s="29" t="s">
        <v>2</v>
      </c>
      <c r="F67" s="1" t="s">
        <v>3</v>
      </c>
      <c r="G67" s="24" t="s">
        <v>150</v>
      </c>
      <c r="H67" s="24" t="s">
        <v>151</v>
      </c>
      <c r="I67" s="24" t="s">
        <v>127</v>
      </c>
      <c r="J67" s="24" t="s">
        <v>152</v>
      </c>
      <c r="K67" s="24" t="s">
        <v>128</v>
      </c>
      <c r="N67" s="11"/>
    </row>
    <row r="68" spans="1:14" ht="16.5" x14ac:dyDescent="0.25">
      <c r="A68" s="36">
        <v>1</v>
      </c>
      <c r="B68" s="30" t="s">
        <v>44</v>
      </c>
      <c r="C68" s="31">
        <v>62</v>
      </c>
      <c r="D68" s="2">
        <v>36</v>
      </c>
      <c r="E68" s="7" t="s">
        <v>45</v>
      </c>
      <c r="F68" s="5" t="s">
        <v>23</v>
      </c>
      <c r="G68" s="8">
        <v>435.2</v>
      </c>
      <c r="H68" s="6">
        <v>435.2</v>
      </c>
      <c r="I68" s="6"/>
      <c r="J68" s="6">
        <v>435.2</v>
      </c>
      <c r="K68" s="6"/>
      <c r="N68" s="11"/>
    </row>
    <row r="69" spans="1:14" ht="47.25" x14ac:dyDescent="0.25">
      <c r="A69" s="36">
        <v>2</v>
      </c>
      <c r="B69" s="32" t="s">
        <v>48</v>
      </c>
      <c r="C69" s="31">
        <v>63</v>
      </c>
      <c r="D69" s="2">
        <v>27</v>
      </c>
      <c r="E69" s="7" t="s">
        <v>45</v>
      </c>
      <c r="F69" s="5" t="s">
        <v>23</v>
      </c>
      <c r="G69" s="8">
        <v>180.4</v>
      </c>
      <c r="H69" s="6">
        <v>180.4</v>
      </c>
      <c r="I69" s="6"/>
      <c r="J69" s="6">
        <v>180.4</v>
      </c>
      <c r="K69" s="4" t="s">
        <v>229</v>
      </c>
      <c r="N69" s="11"/>
    </row>
    <row r="70" spans="1:14" ht="16.5" x14ac:dyDescent="0.25">
      <c r="A70" s="36">
        <v>3</v>
      </c>
      <c r="B70" s="30" t="s">
        <v>46</v>
      </c>
      <c r="C70" s="31">
        <v>62</v>
      </c>
      <c r="D70" s="2">
        <v>96</v>
      </c>
      <c r="E70" s="7" t="s">
        <v>45</v>
      </c>
      <c r="F70" s="5" t="s">
        <v>23</v>
      </c>
      <c r="G70" s="8">
        <v>245.2</v>
      </c>
      <c r="H70" s="6">
        <v>131.69999999999999</v>
      </c>
      <c r="I70" s="6">
        <v>113.5</v>
      </c>
      <c r="J70" s="6">
        <v>245.2</v>
      </c>
      <c r="K70" s="6"/>
      <c r="N70" s="11"/>
    </row>
    <row r="71" spans="1:14" ht="47.25" x14ac:dyDescent="0.25">
      <c r="A71" s="36">
        <v>4</v>
      </c>
      <c r="B71" s="32" t="s">
        <v>240</v>
      </c>
      <c r="C71" s="31">
        <v>63</v>
      </c>
      <c r="D71" s="2">
        <v>83</v>
      </c>
      <c r="E71" s="7" t="s">
        <v>45</v>
      </c>
      <c r="F71" s="5" t="s">
        <v>23</v>
      </c>
      <c r="G71" s="8">
        <v>244.2</v>
      </c>
      <c r="H71" s="6">
        <v>244.2</v>
      </c>
      <c r="I71" s="6"/>
      <c r="J71" s="6">
        <v>244.2</v>
      </c>
      <c r="K71" s="4" t="s">
        <v>230</v>
      </c>
      <c r="N71" s="11"/>
    </row>
    <row r="72" spans="1:14" ht="47.25" x14ac:dyDescent="0.25">
      <c r="A72" s="36">
        <v>5</v>
      </c>
      <c r="B72" s="32" t="s">
        <v>241</v>
      </c>
      <c r="C72" s="31">
        <v>63</v>
      </c>
      <c r="D72" s="2">
        <v>81</v>
      </c>
      <c r="E72" s="7" t="s">
        <v>45</v>
      </c>
      <c r="F72" s="5" t="s">
        <v>23</v>
      </c>
      <c r="G72" s="8">
        <v>85.3</v>
      </c>
      <c r="H72" s="6">
        <v>85.3</v>
      </c>
      <c r="I72" s="6"/>
      <c r="J72" s="6">
        <v>85.3</v>
      </c>
      <c r="K72" s="4" t="s">
        <v>207</v>
      </c>
      <c r="N72" s="11"/>
    </row>
    <row r="73" spans="1:14" ht="16.5" x14ac:dyDescent="0.25">
      <c r="A73" s="36">
        <v>6</v>
      </c>
      <c r="B73" s="30" t="s">
        <v>47</v>
      </c>
      <c r="C73" s="31">
        <v>62</v>
      </c>
      <c r="D73" s="2">
        <v>183</v>
      </c>
      <c r="E73" s="7" t="s">
        <v>45</v>
      </c>
      <c r="F73" s="5" t="s">
        <v>23</v>
      </c>
      <c r="G73" s="8">
        <v>112.2</v>
      </c>
      <c r="H73" s="6">
        <v>6.2</v>
      </c>
      <c r="I73" s="6">
        <v>106</v>
      </c>
      <c r="J73" s="6">
        <v>112.2</v>
      </c>
      <c r="K73" s="6"/>
      <c r="N73" s="11"/>
    </row>
    <row r="74" spans="1:14" ht="63" x14ac:dyDescent="0.25">
      <c r="A74" s="36">
        <v>7</v>
      </c>
      <c r="B74" s="32" t="s">
        <v>265</v>
      </c>
      <c r="C74" s="31">
        <v>63</v>
      </c>
      <c r="D74" s="2">
        <v>185</v>
      </c>
      <c r="E74" s="7" t="s">
        <v>45</v>
      </c>
      <c r="F74" s="5" t="s">
        <v>23</v>
      </c>
      <c r="G74" s="8">
        <v>232.2</v>
      </c>
      <c r="H74" s="6">
        <v>232.2</v>
      </c>
      <c r="I74" s="6"/>
      <c r="J74" s="6">
        <v>232.2</v>
      </c>
      <c r="K74" s="4" t="s">
        <v>264</v>
      </c>
      <c r="N74" s="11"/>
    </row>
    <row r="75" spans="1:14" ht="16.5" x14ac:dyDescent="0.25">
      <c r="A75" s="36">
        <v>8</v>
      </c>
      <c r="B75" s="30" t="s">
        <v>26</v>
      </c>
      <c r="C75" s="31">
        <v>62</v>
      </c>
      <c r="D75" s="2">
        <v>99</v>
      </c>
      <c r="E75" s="7" t="s">
        <v>45</v>
      </c>
      <c r="F75" s="5" t="s">
        <v>23</v>
      </c>
      <c r="G75" s="8">
        <v>155.30000000000001</v>
      </c>
      <c r="H75" s="6">
        <v>71.599999999999994</v>
      </c>
      <c r="I75" s="6">
        <v>83.7</v>
      </c>
      <c r="J75" s="6">
        <v>155.30000000000001</v>
      </c>
      <c r="K75" s="6"/>
      <c r="N75" s="11"/>
    </row>
    <row r="76" spans="1:14" ht="63" x14ac:dyDescent="0.25">
      <c r="A76" s="36">
        <v>9</v>
      </c>
      <c r="B76" s="32" t="s">
        <v>242</v>
      </c>
      <c r="C76" s="31">
        <v>63</v>
      </c>
      <c r="D76" s="2">
        <v>87</v>
      </c>
      <c r="E76" s="7" t="s">
        <v>45</v>
      </c>
      <c r="F76" s="5" t="s">
        <v>23</v>
      </c>
      <c r="G76" s="8">
        <v>211.1</v>
      </c>
      <c r="H76" s="6">
        <v>211.1</v>
      </c>
      <c r="I76" s="6"/>
      <c r="J76" s="6">
        <v>211.1</v>
      </c>
      <c r="K76" s="6" t="s">
        <v>196</v>
      </c>
      <c r="N76" s="11"/>
    </row>
    <row r="77" spans="1:14" ht="63" x14ac:dyDescent="0.25">
      <c r="A77" s="36">
        <v>10</v>
      </c>
      <c r="B77" s="32" t="s">
        <v>53</v>
      </c>
      <c r="C77" s="31">
        <v>63</v>
      </c>
      <c r="D77" s="2">
        <v>36</v>
      </c>
      <c r="E77" s="7" t="s">
        <v>45</v>
      </c>
      <c r="F77" s="5" t="s">
        <v>23</v>
      </c>
      <c r="G77" s="8">
        <v>246.5</v>
      </c>
      <c r="H77" s="6">
        <v>246.5</v>
      </c>
      <c r="I77" s="6"/>
      <c r="J77" s="6">
        <v>246.5</v>
      </c>
      <c r="K77" s="4" t="s">
        <v>266</v>
      </c>
      <c r="N77" s="11"/>
    </row>
    <row r="78" spans="1:14" ht="47.25" x14ac:dyDescent="0.25">
      <c r="A78" s="36">
        <v>11</v>
      </c>
      <c r="B78" s="33" t="s">
        <v>243</v>
      </c>
      <c r="C78" s="31">
        <v>63</v>
      </c>
      <c r="D78" s="2">
        <v>94</v>
      </c>
      <c r="E78" s="7" t="s">
        <v>45</v>
      </c>
      <c r="F78" s="5" t="s">
        <v>23</v>
      </c>
      <c r="G78" s="8">
        <v>253.9</v>
      </c>
      <c r="H78" s="6">
        <v>253.9</v>
      </c>
      <c r="I78" s="6"/>
      <c r="J78" s="6">
        <v>253.9</v>
      </c>
      <c r="K78" s="34" t="s">
        <v>197</v>
      </c>
      <c r="N78" s="11"/>
    </row>
    <row r="79" spans="1:14" ht="16.5" x14ac:dyDescent="0.25">
      <c r="A79" s="36">
        <v>12</v>
      </c>
      <c r="B79" s="30" t="s">
        <v>49</v>
      </c>
      <c r="C79" s="31">
        <v>62</v>
      </c>
      <c r="D79" s="2">
        <v>64</v>
      </c>
      <c r="E79" s="7" t="s">
        <v>45</v>
      </c>
      <c r="F79" s="5" t="s">
        <v>23</v>
      </c>
      <c r="G79" s="8">
        <v>273.89999999999998</v>
      </c>
      <c r="H79" s="6">
        <v>152.19999999999999</v>
      </c>
      <c r="I79" s="6">
        <v>121.69999999999999</v>
      </c>
      <c r="J79" s="6">
        <v>273.89999999999998</v>
      </c>
      <c r="K79" s="6"/>
      <c r="N79" s="11"/>
    </row>
    <row r="80" spans="1:14" ht="94.5" x14ac:dyDescent="0.25">
      <c r="A80" s="36">
        <v>13</v>
      </c>
      <c r="B80" s="32" t="s">
        <v>52</v>
      </c>
      <c r="C80" s="31">
        <v>63</v>
      </c>
      <c r="D80" s="2">
        <v>91</v>
      </c>
      <c r="E80" s="7" t="s">
        <v>45</v>
      </c>
      <c r="F80" s="5" t="s">
        <v>23</v>
      </c>
      <c r="G80" s="8">
        <v>471.9</v>
      </c>
      <c r="H80" s="6">
        <v>471.9</v>
      </c>
      <c r="I80" s="6"/>
      <c r="J80" s="6">
        <v>471.9</v>
      </c>
      <c r="K80" s="4" t="s">
        <v>205</v>
      </c>
      <c r="N80" s="11"/>
    </row>
    <row r="81" spans="1:14" ht="78.75" x14ac:dyDescent="0.25">
      <c r="A81" s="36">
        <v>14</v>
      </c>
      <c r="B81" s="32" t="s">
        <v>96</v>
      </c>
      <c r="C81" s="31">
        <v>63</v>
      </c>
      <c r="D81" s="2">
        <v>80</v>
      </c>
      <c r="E81" s="7" t="s">
        <v>45</v>
      </c>
      <c r="F81" s="5" t="s">
        <v>23</v>
      </c>
      <c r="G81" s="8">
        <v>253.4</v>
      </c>
      <c r="H81" s="6">
        <v>253.4</v>
      </c>
      <c r="I81" s="6"/>
      <c r="J81" s="6">
        <v>253.4</v>
      </c>
      <c r="K81" s="4" t="s">
        <v>187</v>
      </c>
      <c r="N81" s="11"/>
    </row>
    <row r="82" spans="1:14" ht="47.25" x14ac:dyDescent="0.25">
      <c r="A82" s="36">
        <v>15</v>
      </c>
      <c r="B82" s="32" t="s">
        <v>30</v>
      </c>
      <c r="C82" s="31">
        <v>63</v>
      </c>
      <c r="D82" s="2">
        <v>29</v>
      </c>
      <c r="E82" s="7" t="s">
        <v>45</v>
      </c>
      <c r="F82" s="5" t="s">
        <v>23</v>
      </c>
      <c r="G82" s="8">
        <v>151.1</v>
      </c>
      <c r="H82" s="6">
        <v>151.1</v>
      </c>
      <c r="I82" s="6"/>
      <c r="J82" s="6">
        <v>151.1</v>
      </c>
      <c r="K82" s="4" t="s">
        <v>203</v>
      </c>
      <c r="N82" s="11"/>
    </row>
    <row r="83" spans="1:14" ht="63" x14ac:dyDescent="0.25">
      <c r="A83" s="36">
        <v>16</v>
      </c>
      <c r="B83" s="32" t="s">
        <v>267</v>
      </c>
      <c r="C83" s="31">
        <v>63</v>
      </c>
      <c r="D83" s="2">
        <v>150</v>
      </c>
      <c r="E83" s="7" t="s">
        <v>45</v>
      </c>
      <c r="F83" s="5" t="s">
        <v>23</v>
      </c>
      <c r="G83" s="8">
        <v>159.6</v>
      </c>
      <c r="H83" s="6">
        <v>159.6</v>
      </c>
      <c r="I83" s="6"/>
      <c r="J83" s="6">
        <v>159.6</v>
      </c>
      <c r="K83" s="4" t="s">
        <v>213</v>
      </c>
      <c r="N83" s="11"/>
    </row>
    <row r="84" spans="1:14" ht="126" x14ac:dyDescent="0.25">
      <c r="A84" s="36">
        <v>17</v>
      </c>
      <c r="B84" s="32" t="s">
        <v>244</v>
      </c>
      <c r="C84" s="31">
        <v>63</v>
      </c>
      <c r="D84" s="2">
        <v>129</v>
      </c>
      <c r="E84" s="7" t="s">
        <v>45</v>
      </c>
      <c r="F84" s="5" t="s">
        <v>23</v>
      </c>
      <c r="G84" s="8">
        <v>704</v>
      </c>
      <c r="H84" s="6">
        <v>704</v>
      </c>
      <c r="I84" s="6"/>
      <c r="J84" s="6">
        <v>704</v>
      </c>
      <c r="K84" s="4" t="s">
        <v>239</v>
      </c>
      <c r="N84" s="11"/>
    </row>
    <row r="85" spans="1:14" ht="47.25" x14ac:dyDescent="0.25">
      <c r="A85" s="36">
        <v>18</v>
      </c>
      <c r="B85" s="32" t="s">
        <v>208</v>
      </c>
      <c r="C85" s="31">
        <v>63</v>
      </c>
      <c r="D85" s="2">
        <v>30</v>
      </c>
      <c r="E85" s="7" t="s">
        <v>45</v>
      </c>
      <c r="F85" s="5" t="s">
        <v>23</v>
      </c>
      <c r="G85" s="8">
        <v>237.6</v>
      </c>
      <c r="H85" s="6">
        <v>237.6</v>
      </c>
      <c r="I85" s="6"/>
      <c r="J85" s="6">
        <v>237.6</v>
      </c>
      <c r="K85" s="4" t="s">
        <v>201</v>
      </c>
      <c r="N85" s="11"/>
    </row>
    <row r="86" spans="1:14" ht="47.25" x14ac:dyDescent="0.25">
      <c r="A86" s="36">
        <v>19</v>
      </c>
      <c r="B86" s="32" t="s">
        <v>28</v>
      </c>
      <c r="C86" s="31">
        <v>63</v>
      </c>
      <c r="D86" s="2">
        <v>31</v>
      </c>
      <c r="E86" s="7" t="s">
        <v>45</v>
      </c>
      <c r="F86" s="5" t="s">
        <v>23</v>
      </c>
      <c r="G86" s="8">
        <v>167.8</v>
      </c>
      <c r="H86" s="6">
        <v>167.8</v>
      </c>
      <c r="I86" s="6"/>
      <c r="J86" s="6">
        <v>167.8</v>
      </c>
      <c r="K86" s="4" t="s">
        <v>200</v>
      </c>
      <c r="N86" s="11"/>
    </row>
    <row r="87" spans="1:14" ht="63" x14ac:dyDescent="0.25">
      <c r="A87" s="36">
        <v>20</v>
      </c>
      <c r="B87" s="32" t="s">
        <v>268</v>
      </c>
      <c r="C87" s="31">
        <v>63</v>
      </c>
      <c r="D87" s="2">
        <v>95</v>
      </c>
      <c r="E87" s="7" t="s">
        <v>45</v>
      </c>
      <c r="F87" s="5" t="s">
        <v>23</v>
      </c>
      <c r="G87" s="8">
        <v>333.2</v>
      </c>
      <c r="H87" s="6">
        <v>333.2</v>
      </c>
      <c r="I87" s="6"/>
      <c r="J87" s="6">
        <v>333.2</v>
      </c>
      <c r="K87" s="4" t="s">
        <v>202</v>
      </c>
      <c r="N87" s="11"/>
    </row>
    <row r="88" spans="1:14" ht="47.25" x14ac:dyDescent="0.25">
      <c r="A88" s="36">
        <v>21</v>
      </c>
      <c r="B88" s="32" t="s">
        <v>245</v>
      </c>
      <c r="C88" s="31">
        <v>63</v>
      </c>
      <c r="D88" s="2">
        <v>35</v>
      </c>
      <c r="E88" s="7" t="s">
        <v>45</v>
      </c>
      <c r="F88" s="5" t="s">
        <v>23</v>
      </c>
      <c r="G88" s="8">
        <v>250.5</v>
      </c>
      <c r="H88" s="6">
        <v>250.5</v>
      </c>
      <c r="I88" s="6"/>
      <c r="J88" s="6">
        <v>250.5</v>
      </c>
      <c r="K88" s="4" t="s">
        <v>199</v>
      </c>
      <c r="N88" s="11"/>
    </row>
    <row r="89" spans="1:14" ht="110.25" x14ac:dyDescent="0.25">
      <c r="A89" s="36">
        <v>22</v>
      </c>
      <c r="B89" s="35" t="s">
        <v>215</v>
      </c>
      <c r="C89" s="31">
        <v>63</v>
      </c>
      <c r="D89" s="2">
        <v>38</v>
      </c>
      <c r="E89" s="7" t="s">
        <v>45</v>
      </c>
      <c r="F89" s="5" t="s">
        <v>23</v>
      </c>
      <c r="G89" s="8">
        <v>271</v>
      </c>
      <c r="H89" s="6">
        <v>271</v>
      </c>
      <c r="I89" s="6"/>
      <c r="J89" s="6">
        <v>271</v>
      </c>
      <c r="K89" s="3" t="s">
        <v>216</v>
      </c>
      <c r="N89" s="11"/>
    </row>
    <row r="90" spans="1:14" ht="78.75" x14ac:dyDescent="0.25">
      <c r="A90" s="36">
        <v>23</v>
      </c>
      <c r="B90" s="32" t="s">
        <v>246</v>
      </c>
      <c r="C90" s="31">
        <v>63</v>
      </c>
      <c r="D90" s="2">
        <v>28</v>
      </c>
      <c r="E90" s="7" t="s">
        <v>45</v>
      </c>
      <c r="F90" s="5" t="s">
        <v>23</v>
      </c>
      <c r="G90" s="8">
        <v>517</v>
      </c>
      <c r="H90" s="6">
        <v>517</v>
      </c>
      <c r="I90" s="6"/>
      <c r="J90" s="6">
        <v>517</v>
      </c>
      <c r="K90" s="4" t="s">
        <v>204</v>
      </c>
      <c r="N90" s="11"/>
    </row>
    <row r="91" spans="1:14" ht="63" x14ac:dyDescent="0.25">
      <c r="A91" s="36">
        <v>24</v>
      </c>
      <c r="B91" s="32" t="s">
        <v>185</v>
      </c>
      <c r="C91" s="31">
        <v>63</v>
      </c>
      <c r="D91" s="2">
        <v>79</v>
      </c>
      <c r="E91" s="7" t="s">
        <v>45</v>
      </c>
      <c r="F91" s="5" t="s">
        <v>23</v>
      </c>
      <c r="G91" s="8">
        <v>180.4</v>
      </c>
      <c r="H91" s="6">
        <v>180.4</v>
      </c>
      <c r="I91" s="6"/>
      <c r="J91" s="6">
        <v>180.4</v>
      </c>
      <c r="K91" s="4" t="s">
        <v>186</v>
      </c>
      <c r="N91" s="11"/>
    </row>
    <row r="92" spans="1:14" ht="63" x14ac:dyDescent="0.25">
      <c r="A92" s="36">
        <v>25</v>
      </c>
      <c r="B92" s="32" t="s">
        <v>52</v>
      </c>
      <c r="C92" s="31">
        <v>63</v>
      </c>
      <c r="D92" s="2">
        <v>93</v>
      </c>
      <c r="E92" s="7" t="s">
        <v>45</v>
      </c>
      <c r="F92" s="5" t="s">
        <v>23</v>
      </c>
      <c r="G92" s="8">
        <v>248</v>
      </c>
      <c r="H92" s="6">
        <v>248</v>
      </c>
      <c r="I92" s="6"/>
      <c r="J92" s="6">
        <v>248</v>
      </c>
      <c r="K92" s="4" t="s">
        <v>195</v>
      </c>
      <c r="N92" s="11"/>
    </row>
    <row r="93" spans="1:14" ht="78.75" x14ac:dyDescent="0.25">
      <c r="A93" s="36">
        <v>26</v>
      </c>
      <c r="B93" s="32" t="s">
        <v>247</v>
      </c>
      <c r="C93" s="31">
        <v>63</v>
      </c>
      <c r="D93" s="2">
        <v>78</v>
      </c>
      <c r="E93" s="7" t="s">
        <v>45</v>
      </c>
      <c r="F93" s="5" t="s">
        <v>23</v>
      </c>
      <c r="G93" s="8">
        <v>285.60000000000002</v>
      </c>
      <c r="H93" s="6">
        <v>285.60000000000002</v>
      </c>
      <c r="I93" s="6"/>
      <c r="J93" s="6">
        <v>285.60000000000002</v>
      </c>
      <c r="K93" s="4" t="s">
        <v>184</v>
      </c>
      <c r="N93" s="11"/>
    </row>
    <row r="94" spans="1:14" ht="16.5" x14ac:dyDescent="0.25">
      <c r="A94" s="36">
        <v>27</v>
      </c>
      <c r="B94" s="30" t="s">
        <v>50</v>
      </c>
      <c r="C94" s="31">
        <v>62</v>
      </c>
      <c r="D94" s="2">
        <v>184</v>
      </c>
      <c r="E94" s="7" t="s">
        <v>45</v>
      </c>
      <c r="F94" s="5" t="s">
        <v>23</v>
      </c>
      <c r="G94" s="8">
        <v>120.1</v>
      </c>
      <c r="H94" s="6">
        <v>15.8</v>
      </c>
      <c r="I94" s="6">
        <v>104.3</v>
      </c>
      <c r="J94" s="6">
        <v>120.1</v>
      </c>
      <c r="K94" s="6"/>
      <c r="N94" s="11"/>
    </row>
    <row r="95" spans="1:14" ht="16.5" x14ac:dyDescent="0.25">
      <c r="A95" s="36">
        <v>28</v>
      </c>
      <c r="B95" s="30" t="s">
        <v>27</v>
      </c>
      <c r="C95" s="31">
        <v>62</v>
      </c>
      <c r="D95" s="2">
        <v>185</v>
      </c>
      <c r="E95" s="7" t="s">
        <v>45</v>
      </c>
      <c r="F95" s="5" t="s">
        <v>23</v>
      </c>
      <c r="G95" s="8">
        <v>109.3</v>
      </c>
      <c r="H95" s="6">
        <v>7</v>
      </c>
      <c r="I95" s="6">
        <v>102.3</v>
      </c>
      <c r="J95" s="6">
        <v>109.3</v>
      </c>
      <c r="K95" s="6"/>
      <c r="N95" s="11"/>
    </row>
    <row r="96" spans="1:14" ht="16.5" x14ac:dyDescent="0.25">
      <c r="A96" s="36">
        <v>29</v>
      </c>
      <c r="B96" s="30" t="s">
        <v>51</v>
      </c>
      <c r="C96" s="31">
        <v>62</v>
      </c>
      <c r="D96" s="2">
        <v>129</v>
      </c>
      <c r="E96" s="7" t="s">
        <v>45</v>
      </c>
      <c r="F96" s="5" t="s">
        <v>23</v>
      </c>
      <c r="G96" s="8">
        <v>207.6</v>
      </c>
      <c r="H96" s="6">
        <v>44.1</v>
      </c>
      <c r="I96" s="6"/>
      <c r="J96" s="6">
        <v>44.1</v>
      </c>
      <c r="K96" s="6"/>
      <c r="N96" s="11"/>
    </row>
    <row r="97" spans="1:14" ht="78.75" x14ac:dyDescent="0.25">
      <c r="A97" s="36">
        <v>30</v>
      </c>
      <c r="B97" s="32" t="s">
        <v>248</v>
      </c>
      <c r="C97" s="31">
        <v>63</v>
      </c>
      <c r="D97" s="2">
        <v>89</v>
      </c>
      <c r="E97" s="7" t="s">
        <v>45</v>
      </c>
      <c r="F97" s="5" t="s">
        <v>23</v>
      </c>
      <c r="G97" s="8">
        <v>359.6</v>
      </c>
      <c r="H97" s="6">
        <v>359.6</v>
      </c>
      <c r="I97" s="6"/>
      <c r="J97" s="6">
        <v>359.6</v>
      </c>
      <c r="K97" s="4" t="s">
        <v>214</v>
      </c>
      <c r="N97" s="11"/>
    </row>
    <row r="98" spans="1:14" ht="78.75" x14ac:dyDescent="0.25">
      <c r="A98" s="36">
        <v>31</v>
      </c>
      <c r="B98" s="32" t="s">
        <v>40</v>
      </c>
      <c r="C98" s="31">
        <v>56</v>
      </c>
      <c r="D98" s="2">
        <v>821</v>
      </c>
      <c r="E98" s="7" t="s">
        <v>45</v>
      </c>
      <c r="F98" s="5" t="s">
        <v>23</v>
      </c>
      <c r="G98" s="8">
        <v>262.89999999999998</v>
      </c>
      <c r="H98" s="6">
        <v>201.9</v>
      </c>
      <c r="I98" s="6">
        <v>61</v>
      </c>
      <c r="J98" s="6">
        <v>262.89999999999998</v>
      </c>
      <c r="K98" s="4" t="s">
        <v>236</v>
      </c>
      <c r="N98" s="11"/>
    </row>
    <row r="99" spans="1:14" ht="63" x14ac:dyDescent="0.25">
      <c r="A99" s="36">
        <v>32</v>
      </c>
      <c r="B99" s="32" t="s">
        <v>73</v>
      </c>
      <c r="C99" s="31">
        <v>63</v>
      </c>
      <c r="D99" s="2">
        <v>21</v>
      </c>
      <c r="E99" s="7" t="s">
        <v>45</v>
      </c>
      <c r="F99" s="5" t="s">
        <v>23</v>
      </c>
      <c r="G99" s="8">
        <v>402.8</v>
      </c>
      <c r="H99" s="6">
        <v>402.8</v>
      </c>
      <c r="I99" s="6"/>
      <c r="J99" s="6">
        <v>402.8</v>
      </c>
      <c r="K99" s="4" t="s">
        <v>226</v>
      </c>
      <c r="N99" s="11"/>
    </row>
    <row r="100" spans="1:14" ht="63" x14ac:dyDescent="0.25">
      <c r="A100" s="36">
        <v>33</v>
      </c>
      <c r="B100" s="32" t="s">
        <v>249</v>
      </c>
      <c r="C100" s="31">
        <v>63</v>
      </c>
      <c r="D100" s="2">
        <v>23</v>
      </c>
      <c r="E100" s="7" t="s">
        <v>45</v>
      </c>
      <c r="F100" s="5" t="s">
        <v>23</v>
      </c>
      <c r="G100" s="8">
        <v>240.2</v>
      </c>
      <c r="H100" s="6">
        <v>240.2</v>
      </c>
      <c r="I100" s="6"/>
      <c r="J100" s="6">
        <v>240.2</v>
      </c>
      <c r="K100" s="4" t="s">
        <v>227</v>
      </c>
      <c r="N100" s="11"/>
    </row>
    <row r="101" spans="1:14" ht="47.25" x14ac:dyDescent="0.25">
      <c r="A101" s="36">
        <v>34</v>
      </c>
      <c r="B101" s="32" t="s">
        <v>222</v>
      </c>
      <c r="C101" s="31">
        <v>63</v>
      </c>
      <c r="D101" s="2">
        <v>25</v>
      </c>
      <c r="E101" s="7" t="s">
        <v>45</v>
      </c>
      <c r="F101" s="5" t="s">
        <v>23</v>
      </c>
      <c r="G101" s="8">
        <v>228.2</v>
      </c>
      <c r="H101" s="6">
        <v>228.2</v>
      </c>
      <c r="I101" s="6"/>
      <c r="J101" s="6">
        <v>228.2</v>
      </c>
      <c r="K101" s="4" t="s">
        <v>223</v>
      </c>
      <c r="N101" s="11"/>
    </row>
    <row r="102" spans="1:14" ht="47.25" x14ac:dyDescent="0.25">
      <c r="A102" s="36">
        <v>35</v>
      </c>
      <c r="B102" s="32" t="s">
        <v>63</v>
      </c>
      <c r="C102" s="31">
        <v>63</v>
      </c>
      <c r="D102" s="2">
        <v>26</v>
      </c>
      <c r="E102" s="7" t="s">
        <v>45</v>
      </c>
      <c r="F102" s="5" t="s">
        <v>23</v>
      </c>
      <c r="G102" s="8">
        <v>192.8</v>
      </c>
      <c r="H102" s="6">
        <v>192.8</v>
      </c>
      <c r="I102" s="6"/>
      <c r="J102" s="6">
        <v>192.8</v>
      </c>
      <c r="K102" s="4" t="s">
        <v>228</v>
      </c>
      <c r="N102" s="11"/>
    </row>
    <row r="103" spans="1:14" ht="47.25" x14ac:dyDescent="0.25">
      <c r="A103" s="36">
        <v>36</v>
      </c>
      <c r="B103" s="32" t="s">
        <v>231</v>
      </c>
      <c r="C103" s="31">
        <v>63</v>
      </c>
      <c r="D103" s="2">
        <v>33</v>
      </c>
      <c r="E103" s="7" t="s">
        <v>45</v>
      </c>
      <c r="F103" s="5" t="s">
        <v>23</v>
      </c>
      <c r="G103" s="8">
        <v>119.2</v>
      </c>
      <c r="H103" s="6">
        <v>119.2</v>
      </c>
      <c r="I103" s="6"/>
      <c r="J103" s="6">
        <v>119.2</v>
      </c>
      <c r="K103" s="4" t="s">
        <v>198</v>
      </c>
      <c r="N103" s="11"/>
    </row>
    <row r="104" spans="1:14" ht="47.25" x14ac:dyDescent="0.25">
      <c r="A104" s="36">
        <v>37</v>
      </c>
      <c r="B104" s="32" t="s">
        <v>250</v>
      </c>
      <c r="C104" s="31">
        <v>63</v>
      </c>
      <c r="D104" s="2">
        <v>82</v>
      </c>
      <c r="E104" s="7" t="s">
        <v>45</v>
      </c>
      <c r="F104" s="5" t="s">
        <v>23</v>
      </c>
      <c r="G104" s="8">
        <v>139.19999999999999</v>
      </c>
      <c r="H104" s="6">
        <v>139.19999999999999</v>
      </c>
      <c r="I104" s="6"/>
      <c r="J104" s="6">
        <v>139.19999999999999</v>
      </c>
      <c r="K104" s="4" t="s">
        <v>206</v>
      </c>
      <c r="N104" s="11"/>
    </row>
    <row r="105" spans="1:14" ht="78.75" x14ac:dyDescent="0.25">
      <c r="A105" s="36">
        <v>38</v>
      </c>
      <c r="B105" s="32" t="s">
        <v>251</v>
      </c>
      <c r="C105" s="31">
        <v>63</v>
      </c>
      <c r="D105" s="2">
        <v>97</v>
      </c>
      <c r="E105" s="7" t="s">
        <v>45</v>
      </c>
      <c r="F105" s="5" t="s">
        <v>23</v>
      </c>
      <c r="G105" s="8">
        <v>348.7</v>
      </c>
      <c r="H105" s="6">
        <v>348.7</v>
      </c>
      <c r="I105" s="6"/>
      <c r="J105" s="6">
        <v>348.7</v>
      </c>
      <c r="K105" s="4" t="s">
        <v>232</v>
      </c>
      <c r="N105" s="11"/>
    </row>
    <row r="106" spans="1:14" ht="78.75" x14ac:dyDescent="0.25">
      <c r="A106" s="36">
        <v>39</v>
      </c>
      <c r="B106" s="32" t="s">
        <v>60</v>
      </c>
      <c r="C106" s="31">
        <v>63</v>
      </c>
      <c r="D106" s="2">
        <v>99</v>
      </c>
      <c r="E106" s="7" t="s">
        <v>45</v>
      </c>
      <c r="F106" s="5" t="s">
        <v>23</v>
      </c>
      <c r="G106" s="8">
        <v>257.7</v>
      </c>
      <c r="H106" s="6">
        <v>257.7</v>
      </c>
      <c r="I106" s="6"/>
      <c r="J106" s="6">
        <v>257.7</v>
      </c>
      <c r="K106" s="4" t="s">
        <v>224</v>
      </c>
      <c r="N106" s="11"/>
    </row>
    <row r="107" spans="1:14" ht="110.25" x14ac:dyDescent="0.25">
      <c r="A107" s="36">
        <v>40</v>
      </c>
      <c r="B107" s="32" t="s">
        <v>252</v>
      </c>
      <c r="C107" s="31">
        <v>63</v>
      </c>
      <c r="D107" s="2">
        <v>100</v>
      </c>
      <c r="E107" s="7" t="s">
        <v>45</v>
      </c>
      <c r="F107" s="5" t="s">
        <v>23</v>
      </c>
      <c r="G107" s="8">
        <v>302</v>
      </c>
      <c r="H107" s="6">
        <v>302</v>
      </c>
      <c r="I107" s="6"/>
      <c r="J107" s="6">
        <v>302</v>
      </c>
      <c r="K107" s="4" t="s">
        <v>209</v>
      </c>
      <c r="N107" s="11"/>
    </row>
    <row r="108" spans="1:14" ht="110.25" x14ac:dyDescent="0.25">
      <c r="A108" s="36">
        <v>41</v>
      </c>
      <c r="B108" s="32" t="s">
        <v>253</v>
      </c>
      <c r="C108" s="31">
        <v>63</v>
      </c>
      <c r="D108" s="2">
        <v>126</v>
      </c>
      <c r="E108" s="7" t="s">
        <v>45</v>
      </c>
      <c r="F108" s="5" t="s">
        <v>23</v>
      </c>
      <c r="G108" s="8">
        <v>323.89999999999998</v>
      </c>
      <c r="H108" s="6">
        <v>323.89999999999998</v>
      </c>
      <c r="I108" s="6"/>
      <c r="J108" s="6">
        <v>323.89999999999998</v>
      </c>
      <c r="K108" s="4" t="s">
        <v>225</v>
      </c>
      <c r="N108" s="11"/>
    </row>
    <row r="109" spans="1:14" ht="63" x14ac:dyDescent="0.25">
      <c r="A109" s="36">
        <v>42</v>
      </c>
      <c r="B109" s="32" t="s">
        <v>254</v>
      </c>
      <c r="C109" s="31">
        <v>63</v>
      </c>
      <c r="D109" s="2">
        <v>127</v>
      </c>
      <c r="E109" s="7" t="s">
        <v>45</v>
      </c>
      <c r="F109" s="5" t="s">
        <v>23</v>
      </c>
      <c r="G109" s="8">
        <v>110.1</v>
      </c>
      <c r="H109" s="6">
        <v>110.1</v>
      </c>
      <c r="I109" s="6"/>
      <c r="J109" s="6">
        <v>110.1</v>
      </c>
      <c r="K109" s="4" t="s">
        <v>210</v>
      </c>
      <c r="N109" s="11"/>
    </row>
    <row r="110" spans="1:14" ht="63" x14ac:dyDescent="0.25">
      <c r="A110" s="36">
        <v>43</v>
      </c>
      <c r="B110" s="32" t="s">
        <v>255</v>
      </c>
      <c r="C110" s="31">
        <v>63</v>
      </c>
      <c r="D110" s="2">
        <v>128</v>
      </c>
      <c r="E110" s="7" t="s">
        <v>45</v>
      </c>
      <c r="F110" s="5" t="s">
        <v>23</v>
      </c>
      <c r="G110" s="8">
        <v>139.30000000000001</v>
      </c>
      <c r="H110" s="6">
        <v>139.30000000000001</v>
      </c>
      <c r="I110" s="6"/>
      <c r="J110" s="6">
        <v>139.30000000000001</v>
      </c>
      <c r="K110" s="4" t="s">
        <v>211</v>
      </c>
      <c r="N110" s="11"/>
    </row>
    <row r="111" spans="1:14" ht="63" x14ac:dyDescent="0.25">
      <c r="A111" s="36">
        <v>44</v>
      </c>
      <c r="B111" s="32" t="s">
        <v>54</v>
      </c>
      <c r="C111" s="31">
        <v>63</v>
      </c>
      <c r="D111" s="2">
        <v>147</v>
      </c>
      <c r="E111" s="7" t="s">
        <v>45</v>
      </c>
      <c r="F111" s="5" t="s">
        <v>23</v>
      </c>
      <c r="G111" s="8">
        <v>190.2</v>
      </c>
      <c r="H111" s="6">
        <v>190.2</v>
      </c>
      <c r="I111" s="6"/>
      <c r="J111" s="6">
        <v>190.2</v>
      </c>
      <c r="K111" s="4" t="s">
        <v>212</v>
      </c>
      <c r="N111" s="11"/>
    </row>
    <row r="112" spans="1:14" ht="157.5" x14ac:dyDescent="0.25">
      <c r="A112" s="36">
        <v>45</v>
      </c>
      <c r="B112" s="32" t="s">
        <v>256</v>
      </c>
      <c r="C112" s="31">
        <v>63</v>
      </c>
      <c r="D112" s="2">
        <v>149</v>
      </c>
      <c r="E112" s="7" t="s">
        <v>45</v>
      </c>
      <c r="F112" s="5" t="s">
        <v>23</v>
      </c>
      <c r="G112" s="8">
        <v>380.7</v>
      </c>
      <c r="H112" s="6">
        <v>380.7</v>
      </c>
      <c r="I112" s="6"/>
      <c r="J112" s="6">
        <v>380.7</v>
      </c>
      <c r="K112" s="4" t="s">
        <v>221</v>
      </c>
      <c r="N112" s="11"/>
    </row>
    <row r="113" spans="1:14" ht="220.5" x14ac:dyDescent="0.25">
      <c r="A113" s="36">
        <v>46</v>
      </c>
      <c r="B113" s="32" t="s">
        <v>257</v>
      </c>
      <c r="C113" s="31">
        <v>63</v>
      </c>
      <c r="D113" s="2">
        <v>151</v>
      </c>
      <c r="E113" s="7" t="s">
        <v>45</v>
      </c>
      <c r="F113" s="5" t="s">
        <v>23</v>
      </c>
      <c r="G113" s="8">
        <v>524.1</v>
      </c>
      <c r="H113" s="6">
        <v>524.1</v>
      </c>
      <c r="I113" s="6"/>
      <c r="J113" s="6">
        <v>524.1</v>
      </c>
      <c r="K113" s="4" t="s">
        <v>217</v>
      </c>
      <c r="N113" s="11"/>
    </row>
    <row r="114" spans="1:14" ht="94.5" x14ac:dyDescent="0.25">
      <c r="A114" s="36">
        <v>47</v>
      </c>
      <c r="B114" s="32" t="s">
        <v>258</v>
      </c>
      <c r="C114" s="31">
        <v>63</v>
      </c>
      <c r="D114" s="2">
        <v>152</v>
      </c>
      <c r="E114" s="7" t="s">
        <v>45</v>
      </c>
      <c r="F114" s="5" t="s">
        <v>23</v>
      </c>
      <c r="G114" s="8">
        <v>311.2</v>
      </c>
      <c r="H114" s="6">
        <v>311.2</v>
      </c>
      <c r="I114" s="6"/>
      <c r="J114" s="6">
        <v>311.2</v>
      </c>
      <c r="K114" s="4" t="s">
        <v>218</v>
      </c>
      <c r="N114" s="11"/>
    </row>
    <row r="115" spans="1:14" ht="141.75" x14ac:dyDescent="0.25">
      <c r="A115" s="36">
        <v>48</v>
      </c>
      <c r="B115" s="32" t="s">
        <v>259</v>
      </c>
      <c r="C115" s="31">
        <v>63</v>
      </c>
      <c r="D115" s="2">
        <v>183</v>
      </c>
      <c r="E115" s="7" t="s">
        <v>45</v>
      </c>
      <c r="F115" s="5" t="s">
        <v>23</v>
      </c>
      <c r="G115" s="8">
        <v>458.7</v>
      </c>
      <c r="H115" s="6">
        <v>458.7</v>
      </c>
      <c r="I115" s="6"/>
      <c r="J115" s="6">
        <v>458.7</v>
      </c>
      <c r="K115" s="4" t="s">
        <v>220</v>
      </c>
      <c r="N115" s="11"/>
    </row>
    <row r="116" spans="1:14" ht="126" x14ac:dyDescent="0.25">
      <c r="A116" s="36">
        <v>49</v>
      </c>
      <c r="B116" s="32" t="s">
        <v>260</v>
      </c>
      <c r="C116" s="31">
        <v>63</v>
      </c>
      <c r="D116" s="2">
        <v>188</v>
      </c>
      <c r="E116" s="7" t="s">
        <v>45</v>
      </c>
      <c r="F116" s="5" t="s">
        <v>23</v>
      </c>
      <c r="G116" s="8">
        <v>314.5</v>
      </c>
      <c r="H116" s="6">
        <v>314.5</v>
      </c>
      <c r="I116" s="6"/>
      <c r="J116" s="6">
        <v>314.5</v>
      </c>
      <c r="K116" s="4" t="s">
        <v>219</v>
      </c>
      <c r="N116" s="11"/>
    </row>
    <row r="117" spans="1:14" ht="47.25" x14ac:dyDescent="0.25">
      <c r="A117" s="36">
        <v>50</v>
      </c>
      <c r="B117" s="32" t="s">
        <v>191</v>
      </c>
      <c r="C117" s="31">
        <v>64</v>
      </c>
      <c r="D117" s="2">
        <v>1</v>
      </c>
      <c r="E117" s="7" t="s">
        <v>45</v>
      </c>
      <c r="F117" s="5" t="s">
        <v>23</v>
      </c>
      <c r="G117" s="8">
        <v>268.7</v>
      </c>
      <c r="H117" s="6">
        <v>174.4</v>
      </c>
      <c r="I117" s="6"/>
      <c r="J117" s="6">
        <v>174.4</v>
      </c>
      <c r="K117" s="4" t="s">
        <v>235</v>
      </c>
      <c r="N117" s="11"/>
    </row>
    <row r="118" spans="1:14" ht="63" x14ac:dyDescent="0.25">
      <c r="A118" s="36">
        <v>51</v>
      </c>
      <c r="B118" s="32" t="s">
        <v>233</v>
      </c>
      <c r="C118" s="31">
        <v>64</v>
      </c>
      <c r="D118" s="2">
        <v>2</v>
      </c>
      <c r="E118" s="7" t="s">
        <v>45</v>
      </c>
      <c r="F118" s="5" t="s">
        <v>23</v>
      </c>
      <c r="G118" s="8">
        <v>188.9</v>
      </c>
      <c r="H118" s="6">
        <v>107.4</v>
      </c>
      <c r="I118" s="6"/>
      <c r="J118" s="6">
        <v>107.4</v>
      </c>
      <c r="K118" s="4" t="s">
        <v>234</v>
      </c>
      <c r="N118" s="11"/>
    </row>
    <row r="119" spans="1:14" ht="47.25" x14ac:dyDescent="0.25">
      <c r="A119" s="36">
        <v>52</v>
      </c>
      <c r="B119" s="32" t="s">
        <v>261</v>
      </c>
      <c r="C119" s="31">
        <v>64</v>
      </c>
      <c r="D119" s="2">
        <v>91</v>
      </c>
      <c r="E119" s="7" t="s">
        <v>45</v>
      </c>
      <c r="F119" s="5" t="s">
        <v>23</v>
      </c>
      <c r="G119" s="8">
        <v>242.2</v>
      </c>
      <c r="H119" s="6">
        <v>79.7</v>
      </c>
      <c r="I119" s="6"/>
      <c r="J119" s="6">
        <v>79.7</v>
      </c>
      <c r="K119" s="4" t="s">
        <v>237</v>
      </c>
      <c r="N119" s="11"/>
    </row>
    <row r="120" spans="1:14" ht="47.25" x14ac:dyDescent="0.25">
      <c r="A120" s="36">
        <v>53</v>
      </c>
      <c r="B120" s="32" t="s">
        <v>262</v>
      </c>
      <c r="C120" s="31">
        <v>64</v>
      </c>
      <c r="D120" s="2">
        <v>92</v>
      </c>
      <c r="E120" s="7" t="s">
        <v>45</v>
      </c>
      <c r="F120" s="5" t="s">
        <v>23</v>
      </c>
      <c r="G120" s="8">
        <v>155</v>
      </c>
      <c r="H120" s="6">
        <v>59.7</v>
      </c>
      <c r="I120" s="6"/>
      <c r="J120" s="6">
        <v>59.7</v>
      </c>
      <c r="K120" s="4" t="s">
        <v>238</v>
      </c>
      <c r="N120" s="11"/>
    </row>
    <row r="121" spans="1:14" ht="15.75" x14ac:dyDescent="0.25">
      <c r="A121" s="25"/>
      <c r="B121" s="25"/>
      <c r="C121" s="26"/>
      <c r="D121" s="27"/>
      <c r="E121" s="25"/>
      <c r="F121" s="27"/>
      <c r="G121" s="27"/>
      <c r="H121" s="25"/>
      <c r="I121" s="25"/>
      <c r="J121" s="25"/>
      <c r="K121" s="25"/>
      <c r="N121" s="11"/>
    </row>
    <row r="122" spans="1:14" ht="15.75" x14ac:dyDescent="0.25">
      <c r="A122" s="25"/>
      <c r="B122" s="25"/>
      <c r="C122" s="26"/>
      <c r="D122" s="27"/>
      <c r="E122" s="25"/>
      <c r="F122" s="27"/>
      <c r="G122" s="27"/>
      <c r="H122" s="25"/>
      <c r="I122" s="25"/>
      <c r="J122" s="25"/>
      <c r="K122" s="25"/>
      <c r="N122" s="11"/>
    </row>
    <row r="123" spans="1:14" ht="15.75" x14ac:dyDescent="0.25">
      <c r="A123" s="25"/>
      <c r="B123" s="25"/>
      <c r="C123" s="26"/>
      <c r="D123" s="27"/>
      <c r="E123" s="25"/>
      <c r="F123" s="27"/>
      <c r="G123" s="27"/>
      <c r="H123" s="25"/>
      <c r="I123" s="25"/>
      <c r="J123" s="25"/>
      <c r="K123" s="25"/>
      <c r="N123" s="11"/>
    </row>
    <row r="124" spans="1:14" ht="15.75" x14ac:dyDescent="0.25">
      <c r="A124" s="25"/>
      <c r="B124" s="25"/>
      <c r="C124" s="26"/>
      <c r="D124" s="27"/>
      <c r="E124" s="25"/>
      <c r="F124" s="27"/>
      <c r="G124" s="27"/>
      <c r="H124" s="25"/>
      <c r="I124" s="25"/>
      <c r="J124" s="25"/>
      <c r="K124" s="25"/>
      <c r="N124" s="11"/>
    </row>
    <row r="125" spans="1:14" ht="15.75" x14ac:dyDescent="0.25">
      <c r="A125" s="25"/>
      <c r="B125" s="25"/>
      <c r="C125" s="26"/>
      <c r="D125" s="27"/>
      <c r="E125" s="25"/>
      <c r="F125" s="27"/>
      <c r="G125" s="27"/>
      <c r="H125" s="25"/>
      <c r="I125" s="25"/>
      <c r="J125" s="25"/>
      <c r="K125" s="25"/>
      <c r="N125" s="11"/>
    </row>
    <row r="126" spans="1:14" x14ac:dyDescent="0.25">
      <c r="N126" s="11"/>
    </row>
    <row r="127" spans="1:14" x14ac:dyDescent="0.25">
      <c r="N127" s="11"/>
    </row>
    <row r="128" spans="1:14" x14ac:dyDescent="0.25">
      <c r="N128" s="11"/>
    </row>
    <row r="129" spans="14:14" x14ac:dyDescent="0.25">
      <c r="N129" s="11"/>
    </row>
    <row r="130" spans="14:14" x14ac:dyDescent="0.25">
      <c r="N130" s="11"/>
    </row>
    <row r="131" spans="14:14" x14ac:dyDescent="0.25">
      <c r="N131" s="11"/>
    </row>
    <row r="132" spans="14:14" x14ac:dyDescent="0.25">
      <c r="N132" s="11"/>
    </row>
    <row r="133" spans="14:14" x14ac:dyDescent="0.25">
      <c r="N133" s="11"/>
    </row>
    <row r="134" spans="14:14" x14ac:dyDescent="0.25">
      <c r="N134" s="11"/>
    </row>
    <row r="135" spans="14:14" x14ac:dyDescent="0.25">
      <c r="N135" s="11"/>
    </row>
    <row r="136" spans="14:14" x14ac:dyDescent="0.25">
      <c r="N136" s="11"/>
    </row>
    <row r="137" spans="14:14" x14ac:dyDescent="0.25">
      <c r="N137" s="11"/>
    </row>
    <row r="138" spans="14:14" x14ac:dyDescent="0.25">
      <c r="N138" s="11"/>
    </row>
    <row r="139" spans="14:14" x14ac:dyDescent="0.25">
      <c r="N139" s="11"/>
    </row>
    <row r="140" spans="14:14" x14ac:dyDescent="0.25">
      <c r="N140" s="11"/>
    </row>
    <row r="141" spans="14:14" x14ac:dyDescent="0.25">
      <c r="N141" s="11"/>
    </row>
    <row r="142" spans="14:14" x14ac:dyDescent="0.25">
      <c r="N142" s="11"/>
    </row>
    <row r="143" spans="14:14" x14ac:dyDescent="0.25">
      <c r="N143" s="11"/>
    </row>
    <row r="144" spans="14:14" x14ac:dyDescent="0.25">
      <c r="N144" s="11"/>
    </row>
    <row r="145" spans="14:14" x14ac:dyDescent="0.25">
      <c r="N145" s="11"/>
    </row>
    <row r="146" spans="14:14" x14ac:dyDescent="0.25">
      <c r="N146" s="11"/>
    </row>
    <row r="147" spans="14:14" x14ac:dyDescent="0.25">
      <c r="N147" s="11"/>
    </row>
    <row r="148" spans="14:14" x14ac:dyDescent="0.25">
      <c r="N148" s="11"/>
    </row>
    <row r="149" spans="14:14" x14ac:dyDescent="0.25">
      <c r="N149" s="11"/>
    </row>
    <row r="150" spans="14:14" x14ac:dyDescent="0.25">
      <c r="N150" s="11"/>
    </row>
    <row r="151" spans="14:14" x14ac:dyDescent="0.25">
      <c r="N151" s="11"/>
    </row>
    <row r="152" spans="14:14" x14ac:dyDescent="0.25">
      <c r="N152" s="11"/>
    </row>
    <row r="153" spans="14:14" x14ac:dyDescent="0.25">
      <c r="N153" s="11"/>
    </row>
    <row r="154" spans="14:14" x14ac:dyDescent="0.25">
      <c r="N154" s="11"/>
    </row>
    <row r="155" spans="14:14" x14ac:dyDescent="0.25">
      <c r="N155" s="11"/>
    </row>
    <row r="156" spans="14:14" x14ac:dyDescent="0.25">
      <c r="N156" s="11"/>
    </row>
    <row r="157" spans="14:14" x14ac:dyDescent="0.25">
      <c r="N157" s="11"/>
    </row>
    <row r="158" spans="14:14" x14ac:dyDescent="0.25">
      <c r="N158" s="11"/>
    </row>
    <row r="159" spans="14:14" x14ac:dyDescent="0.25">
      <c r="N159" s="11"/>
    </row>
    <row r="160" spans="14:14" x14ac:dyDescent="0.25">
      <c r="N160" s="11"/>
    </row>
    <row r="161" spans="14:14" x14ac:dyDescent="0.25">
      <c r="N161" s="11"/>
    </row>
    <row r="162" spans="14:14" x14ac:dyDescent="0.25">
      <c r="N162" s="11"/>
    </row>
    <row r="163" spans="14:14" x14ac:dyDescent="0.25">
      <c r="N163" s="11"/>
    </row>
    <row r="164" spans="14:14" x14ac:dyDescent="0.25">
      <c r="N164" s="11"/>
    </row>
    <row r="165" spans="14:14" x14ac:dyDescent="0.25">
      <c r="N165" s="11"/>
    </row>
    <row r="166" spans="14:14" x14ac:dyDescent="0.25">
      <c r="N166" s="11"/>
    </row>
    <row r="167" spans="14:14" x14ac:dyDescent="0.25">
      <c r="N167" s="11"/>
    </row>
    <row r="168" spans="14:14" x14ac:dyDescent="0.25">
      <c r="N168" s="11"/>
    </row>
    <row r="169" spans="14:14" x14ac:dyDescent="0.25">
      <c r="N169" s="11"/>
    </row>
    <row r="170" spans="14:14" x14ac:dyDescent="0.25">
      <c r="N170" s="11"/>
    </row>
    <row r="171" spans="14:14" x14ac:dyDescent="0.25">
      <c r="N171" s="11"/>
    </row>
    <row r="172" spans="14:14" x14ac:dyDescent="0.25">
      <c r="N172" s="11"/>
    </row>
    <row r="173" spans="14:14" x14ac:dyDescent="0.25">
      <c r="N173" s="11"/>
    </row>
    <row r="174" spans="14:14" x14ac:dyDescent="0.25">
      <c r="N174" s="11"/>
    </row>
    <row r="175" spans="14:14" x14ac:dyDescent="0.25">
      <c r="N175" s="11"/>
    </row>
    <row r="176" spans="14:14" x14ac:dyDescent="0.25">
      <c r="N176" s="11"/>
    </row>
    <row r="177" spans="14:14" x14ac:dyDescent="0.25">
      <c r="N177" s="11"/>
    </row>
    <row r="178" spans="14:14" x14ac:dyDescent="0.25">
      <c r="N178" s="11"/>
    </row>
    <row r="179" spans="14:14" x14ac:dyDescent="0.25">
      <c r="N179" s="11"/>
    </row>
    <row r="180" spans="14:14" x14ac:dyDescent="0.25">
      <c r="N180" s="11"/>
    </row>
    <row r="181" spans="14:14" x14ac:dyDescent="0.25">
      <c r="N181" s="11"/>
    </row>
    <row r="182" spans="14:14" x14ac:dyDescent="0.25">
      <c r="N182" s="11"/>
    </row>
    <row r="183" spans="14:14" x14ac:dyDescent="0.25">
      <c r="N183" s="11"/>
    </row>
    <row r="184" spans="14:14" x14ac:dyDescent="0.25">
      <c r="N184" s="11"/>
    </row>
    <row r="185" spans="14:14" x14ac:dyDescent="0.25">
      <c r="N185" s="11"/>
    </row>
    <row r="186" spans="14:14" x14ac:dyDescent="0.25">
      <c r="N186" s="11"/>
    </row>
    <row r="187" spans="14:14" x14ac:dyDescent="0.25">
      <c r="N187" s="11"/>
    </row>
    <row r="188" spans="14:14" x14ac:dyDescent="0.25">
      <c r="N188" s="11"/>
    </row>
    <row r="189" spans="14:14" x14ac:dyDescent="0.25">
      <c r="N189" s="11"/>
    </row>
    <row r="190" spans="14:14" x14ac:dyDescent="0.25">
      <c r="N190" s="11"/>
    </row>
    <row r="191" spans="14:14" x14ac:dyDescent="0.25">
      <c r="N191" s="11"/>
    </row>
    <row r="192" spans="14:14" x14ac:dyDescent="0.25">
      <c r="N192" s="11"/>
    </row>
    <row r="193" spans="14:14" x14ac:dyDescent="0.25">
      <c r="N193" s="11"/>
    </row>
    <row r="194" spans="14:14" x14ac:dyDescent="0.25">
      <c r="N194" s="11"/>
    </row>
    <row r="195" spans="14:14" x14ac:dyDescent="0.25">
      <c r="N195" s="11"/>
    </row>
    <row r="196" spans="14:14" x14ac:dyDescent="0.25">
      <c r="N196" s="11"/>
    </row>
    <row r="197" spans="14:14" x14ac:dyDescent="0.25">
      <c r="N197" s="11"/>
    </row>
    <row r="198" spans="14:14" x14ac:dyDescent="0.25">
      <c r="N198" s="11"/>
    </row>
    <row r="199" spans="14:14" x14ac:dyDescent="0.25">
      <c r="N199" s="11"/>
    </row>
    <row r="200" spans="14:14" x14ac:dyDescent="0.25">
      <c r="N200" s="11"/>
    </row>
    <row r="201" spans="14:14" x14ac:dyDescent="0.25">
      <c r="N201" s="11"/>
    </row>
    <row r="202" spans="14:14" x14ac:dyDescent="0.25">
      <c r="N202" s="11"/>
    </row>
    <row r="203" spans="14:14" x14ac:dyDescent="0.25">
      <c r="N203" s="11"/>
    </row>
    <row r="204" spans="14:14" x14ac:dyDescent="0.25">
      <c r="N204" s="11"/>
    </row>
    <row r="205" spans="14:14" x14ac:dyDescent="0.25">
      <c r="N205" s="11"/>
    </row>
    <row r="206" spans="14:14" x14ac:dyDescent="0.25">
      <c r="N206" s="11"/>
    </row>
    <row r="207" spans="14:14" x14ac:dyDescent="0.25">
      <c r="N207" s="11"/>
    </row>
    <row r="208" spans="14:14" x14ac:dyDescent="0.25">
      <c r="N208" s="11"/>
    </row>
    <row r="209" spans="14:14" x14ac:dyDescent="0.25">
      <c r="N209" s="11"/>
    </row>
    <row r="210" spans="14:14" x14ac:dyDescent="0.25">
      <c r="N210" s="11"/>
    </row>
    <row r="211" spans="14:14" x14ac:dyDescent="0.25">
      <c r="N211" s="11"/>
    </row>
    <row r="212" spans="14:14" x14ac:dyDescent="0.25">
      <c r="N212" s="11"/>
    </row>
    <row r="213" spans="14:14" x14ac:dyDescent="0.25">
      <c r="N213" s="11"/>
    </row>
    <row r="214" spans="14:14" x14ac:dyDescent="0.25">
      <c r="N214" s="11"/>
    </row>
    <row r="215" spans="14:14" x14ac:dyDescent="0.25">
      <c r="N215" s="11"/>
    </row>
    <row r="216" spans="14:14" x14ac:dyDescent="0.25">
      <c r="N216" s="11"/>
    </row>
    <row r="217" spans="14:14" x14ac:dyDescent="0.25">
      <c r="N217" s="11"/>
    </row>
    <row r="218" spans="14:14" x14ac:dyDescent="0.25">
      <c r="N218" s="11"/>
    </row>
    <row r="219" spans="14:14" x14ac:dyDescent="0.25">
      <c r="N219" s="11"/>
    </row>
    <row r="220" spans="14:14" x14ac:dyDescent="0.25">
      <c r="N220" s="11"/>
    </row>
    <row r="221" spans="14:14" x14ac:dyDescent="0.25">
      <c r="N221" s="11"/>
    </row>
    <row r="222" spans="14:14" x14ac:dyDescent="0.25">
      <c r="N222" s="11"/>
    </row>
    <row r="223" spans="14:14" x14ac:dyDescent="0.25">
      <c r="N223" s="11"/>
    </row>
    <row r="224" spans="14:14" x14ac:dyDescent="0.25">
      <c r="N224" s="11"/>
    </row>
    <row r="225" spans="14:14" x14ac:dyDescent="0.25">
      <c r="N225" s="11"/>
    </row>
    <row r="226" spans="14:14" x14ac:dyDescent="0.25">
      <c r="N226" s="11"/>
    </row>
    <row r="227" spans="14:14" x14ac:dyDescent="0.25">
      <c r="N227" s="11"/>
    </row>
    <row r="228" spans="14:14" x14ac:dyDescent="0.25">
      <c r="N228" s="11"/>
    </row>
    <row r="229" spans="14:14" x14ac:dyDescent="0.25">
      <c r="N229" s="11"/>
    </row>
    <row r="230" spans="14:14" x14ac:dyDescent="0.25">
      <c r="N230" s="11"/>
    </row>
    <row r="231" spans="14:14" x14ac:dyDescent="0.25">
      <c r="N231" s="11"/>
    </row>
    <row r="232" spans="14:14" x14ac:dyDescent="0.25">
      <c r="N232" s="11"/>
    </row>
    <row r="233" spans="14:14" x14ac:dyDescent="0.25">
      <c r="N233" s="11"/>
    </row>
    <row r="234" spans="14:14" x14ac:dyDescent="0.25">
      <c r="N234" s="11"/>
    </row>
    <row r="235" spans="14:14" x14ac:dyDescent="0.25">
      <c r="N235" s="11"/>
    </row>
    <row r="236" spans="14:14" x14ac:dyDescent="0.25">
      <c r="N236" s="11"/>
    </row>
    <row r="237" spans="14:14" x14ac:dyDescent="0.25">
      <c r="N237" s="11"/>
    </row>
    <row r="238" spans="14:14" x14ac:dyDescent="0.25">
      <c r="N238" s="11"/>
    </row>
    <row r="239" spans="14:14" x14ac:dyDescent="0.25">
      <c r="N239" s="11"/>
    </row>
    <row r="240" spans="14:14" x14ac:dyDescent="0.25">
      <c r="N240" s="11"/>
    </row>
    <row r="241" spans="14:14" x14ac:dyDescent="0.25">
      <c r="N241" s="11"/>
    </row>
    <row r="242" spans="14:14" x14ac:dyDescent="0.25">
      <c r="N242" s="11"/>
    </row>
    <row r="243" spans="14:14" x14ac:dyDescent="0.25">
      <c r="N243" s="11"/>
    </row>
    <row r="244" spans="14:14" x14ac:dyDescent="0.25">
      <c r="N244" s="11"/>
    </row>
    <row r="245" spans="14:14" x14ac:dyDescent="0.25">
      <c r="N245" s="11"/>
    </row>
    <row r="246" spans="14:14" x14ac:dyDescent="0.25">
      <c r="N246" s="11"/>
    </row>
    <row r="247" spans="14:14" x14ac:dyDescent="0.25">
      <c r="N247" s="11"/>
    </row>
    <row r="248" spans="14:14" x14ac:dyDescent="0.25">
      <c r="N248" s="11"/>
    </row>
    <row r="249" spans="14:14" x14ac:dyDescent="0.25">
      <c r="N249" s="11"/>
    </row>
    <row r="250" spans="14:14" x14ac:dyDescent="0.25">
      <c r="N250" s="11"/>
    </row>
    <row r="251" spans="14:14" x14ac:dyDescent="0.25">
      <c r="N251" s="11"/>
    </row>
    <row r="252" spans="14:14" x14ac:dyDescent="0.25">
      <c r="N252" s="11"/>
    </row>
    <row r="253" spans="14:14" x14ac:dyDescent="0.25">
      <c r="N253" s="11"/>
    </row>
    <row r="254" spans="14:14" x14ac:dyDescent="0.25">
      <c r="N254" s="11"/>
    </row>
    <row r="255" spans="14:14" x14ac:dyDescent="0.25">
      <c r="N255" s="11"/>
    </row>
    <row r="256" spans="14:14" x14ac:dyDescent="0.25">
      <c r="N256" s="11"/>
    </row>
    <row r="257" spans="14:14" x14ac:dyDescent="0.25">
      <c r="N257" s="11"/>
    </row>
    <row r="258" spans="14:14" x14ac:dyDescent="0.25">
      <c r="N258" s="11"/>
    </row>
    <row r="259" spans="14:14" x14ac:dyDescent="0.25">
      <c r="N259" s="11"/>
    </row>
    <row r="260" spans="14:14" x14ac:dyDescent="0.25">
      <c r="N260" s="11"/>
    </row>
    <row r="261" spans="14:14" x14ac:dyDescent="0.25">
      <c r="N261" s="11"/>
    </row>
    <row r="262" spans="14:14" x14ac:dyDescent="0.25">
      <c r="N262" s="11"/>
    </row>
    <row r="263" spans="14:14" x14ac:dyDescent="0.25">
      <c r="N263" s="11"/>
    </row>
    <row r="264" spans="14:14" x14ac:dyDescent="0.25">
      <c r="N264" s="11"/>
    </row>
    <row r="265" spans="14:14" x14ac:dyDescent="0.25">
      <c r="N265" s="11"/>
    </row>
    <row r="266" spans="14:14" x14ac:dyDescent="0.25">
      <c r="N266" s="11"/>
    </row>
    <row r="267" spans="14:14" x14ac:dyDescent="0.25">
      <c r="N267" s="11"/>
    </row>
    <row r="268" spans="14:14" x14ac:dyDescent="0.25">
      <c r="N268" s="11"/>
    </row>
    <row r="269" spans="14:14" x14ac:dyDescent="0.25">
      <c r="N269" s="11"/>
    </row>
    <row r="270" spans="14:14" x14ac:dyDescent="0.25">
      <c r="N270" s="11"/>
    </row>
    <row r="271" spans="14:14" x14ac:dyDescent="0.25">
      <c r="N271" s="11"/>
    </row>
    <row r="272" spans="14:14" x14ac:dyDescent="0.25">
      <c r="N272" s="11"/>
    </row>
    <row r="273" spans="14:14" x14ac:dyDescent="0.25">
      <c r="N273" s="11"/>
    </row>
    <row r="274" spans="14:14" x14ac:dyDescent="0.25">
      <c r="N274" s="11"/>
    </row>
    <row r="275" spans="14:14" x14ac:dyDescent="0.25">
      <c r="N275" s="11"/>
    </row>
    <row r="276" spans="14:14" x14ac:dyDescent="0.25">
      <c r="N276" s="11"/>
    </row>
    <row r="277" spans="14:14" x14ac:dyDescent="0.25">
      <c r="N277" s="11"/>
    </row>
    <row r="278" spans="14:14" x14ac:dyDescent="0.25">
      <c r="N278" s="11"/>
    </row>
    <row r="279" spans="14:14" x14ac:dyDescent="0.25">
      <c r="N279" s="11"/>
    </row>
    <row r="280" spans="14:14" x14ac:dyDescent="0.25">
      <c r="N280" s="11"/>
    </row>
    <row r="281" spans="14:14" x14ac:dyDescent="0.25">
      <c r="N281" s="11"/>
    </row>
    <row r="282" spans="14:14" x14ac:dyDescent="0.25">
      <c r="N282" s="11"/>
    </row>
    <row r="283" spans="14:14" x14ac:dyDescent="0.25">
      <c r="N283" s="11"/>
    </row>
    <row r="284" spans="14:14" x14ac:dyDescent="0.25">
      <c r="N284" s="11"/>
    </row>
    <row r="285" spans="14:14" x14ac:dyDescent="0.25">
      <c r="N285" s="11"/>
    </row>
    <row r="286" spans="14:14" x14ac:dyDescent="0.25">
      <c r="N286" s="11"/>
    </row>
    <row r="287" spans="14:14" x14ac:dyDescent="0.25">
      <c r="N287" s="11"/>
    </row>
    <row r="288" spans="14:14" x14ac:dyDescent="0.25">
      <c r="N288" s="11"/>
    </row>
    <row r="289" spans="14:14" x14ac:dyDescent="0.25">
      <c r="N289" s="11"/>
    </row>
    <row r="290" spans="14:14" x14ac:dyDescent="0.25">
      <c r="N290" s="11"/>
    </row>
    <row r="291" spans="14:14" x14ac:dyDescent="0.25">
      <c r="N291" s="11"/>
    </row>
    <row r="292" spans="14:14" x14ac:dyDescent="0.25">
      <c r="N292" s="11"/>
    </row>
    <row r="293" spans="14:14" x14ac:dyDescent="0.25">
      <c r="N293" s="11"/>
    </row>
    <row r="294" spans="14:14" x14ac:dyDescent="0.25">
      <c r="N294" s="11"/>
    </row>
    <row r="295" spans="14:14" x14ac:dyDescent="0.25">
      <c r="N295" s="11"/>
    </row>
    <row r="296" spans="14:14" x14ac:dyDescent="0.25">
      <c r="N296" s="11"/>
    </row>
    <row r="297" spans="14:14" x14ac:dyDescent="0.25">
      <c r="N297" s="11"/>
    </row>
    <row r="298" spans="14:14" x14ac:dyDescent="0.25">
      <c r="N298" s="11"/>
    </row>
    <row r="299" spans="14:14" x14ac:dyDescent="0.25">
      <c r="N299" s="11"/>
    </row>
    <row r="300" spans="14:14" x14ac:dyDescent="0.25">
      <c r="N300" s="11"/>
    </row>
    <row r="301" spans="14:14" x14ac:dyDescent="0.25">
      <c r="N301" s="11"/>
    </row>
    <row r="302" spans="14:14" x14ac:dyDescent="0.25">
      <c r="N302" s="11"/>
    </row>
    <row r="303" spans="14:14" x14ac:dyDescent="0.25">
      <c r="N303" s="11"/>
    </row>
    <row r="304" spans="14:14" x14ac:dyDescent="0.25">
      <c r="N304" s="11"/>
    </row>
    <row r="305" spans="14:14" x14ac:dyDescent="0.25">
      <c r="N305" s="11"/>
    </row>
    <row r="306" spans="14:14" x14ac:dyDescent="0.25">
      <c r="N306" s="11"/>
    </row>
    <row r="307" spans="14:14" x14ac:dyDescent="0.25">
      <c r="N307" s="11"/>
    </row>
    <row r="308" spans="14:14" x14ac:dyDescent="0.25">
      <c r="N308" s="11"/>
    </row>
    <row r="309" spans="14:14" x14ac:dyDescent="0.25">
      <c r="N309" s="11"/>
    </row>
    <row r="310" spans="14:14" x14ac:dyDescent="0.25">
      <c r="N310" s="11"/>
    </row>
    <row r="311" spans="14:14" x14ac:dyDescent="0.25">
      <c r="N311" s="11"/>
    </row>
    <row r="312" spans="14:14" x14ac:dyDescent="0.25">
      <c r="N312" s="11"/>
    </row>
    <row r="313" spans="14:14" x14ac:dyDescent="0.25">
      <c r="N313" s="11"/>
    </row>
    <row r="314" spans="14:14" x14ac:dyDescent="0.25">
      <c r="N314" s="11"/>
    </row>
    <row r="315" spans="14:14" x14ac:dyDescent="0.25">
      <c r="N315" s="11"/>
    </row>
    <row r="316" spans="14:14" x14ac:dyDescent="0.25">
      <c r="N316" s="11"/>
    </row>
    <row r="317" spans="14:14" x14ac:dyDescent="0.25">
      <c r="N317" s="11"/>
    </row>
    <row r="318" spans="14:14" x14ac:dyDescent="0.25">
      <c r="N318" s="11"/>
    </row>
    <row r="319" spans="14:14" x14ac:dyDescent="0.25">
      <c r="N319" s="11"/>
    </row>
    <row r="320" spans="14:14" x14ac:dyDescent="0.25">
      <c r="N320" s="11"/>
    </row>
    <row r="321" spans="14:14" x14ac:dyDescent="0.25">
      <c r="N321" s="11"/>
    </row>
    <row r="322" spans="14:14" x14ac:dyDescent="0.25">
      <c r="N322" s="11"/>
    </row>
    <row r="323" spans="14:14" x14ac:dyDescent="0.25">
      <c r="N323" s="11"/>
    </row>
    <row r="324" spans="14:14" x14ac:dyDescent="0.25">
      <c r="N324" s="11"/>
    </row>
    <row r="325" spans="14:14" x14ac:dyDescent="0.25">
      <c r="N325" s="11"/>
    </row>
    <row r="326" spans="14:14" x14ac:dyDescent="0.25">
      <c r="N326" s="11"/>
    </row>
    <row r="327" spans="14:14" x14ac:dyDescent="0.25">
      <c r="N327" s="11"/>
    </row>
    <row r="328" spans="14:14" x14ac:dyDescent="0.25">
      <c r="N328" s="11"/>
    </row>
    <row r="329" spans="14:14" x14ac:dyDescent="0.25">
      <c r="N329" s="11"/>
    </row>
    <row r="330" spans="14:14" x14ac:dyDescent="0.25">
      <c r="N330" s="11"/>
    </row>
    <row r="331" spans="14:14" x14ac:dyDescent="0.25">
      <c r="N331" s="11"/>
    </row>
    <row r="332" spans="14:14" x14ac:dyDescent="0.25">
      <c r="N332" s="11"/>
    </row>
    <row r="333" spans="14:14" x14ac:dyDescent="0.25">
      <c r="N333" s="11"/>
    </row>
    <row r="334" spans="14:14" x14ac:dyDescent="0.25">
      <c r="N334" s="11"/>
    </row>
    <row r="335" spans="14:14" x14ac:dyDescent="0.25">
      <c r="N335" s="11"/>
    </row>
    <row r="336" spans="14:14" x14ac:dyDescent="0.25">
      <c r="N336" s="11"/>
    </row>
    <row r="337" spans="14:14" x14ac:dyDescent="0.25">
      <c r="N337" s="11"/>
    </row>
    <row r="338" spans="14:14" x14ac:dyDescent="0.25">
      <c r="N338" s="11"/>
    </row>
    <row r="339" spans="14:14" x14ac:dyDescent="0.25">
      <c r="N339" s="11"/>
    </row>
    <row r="340" spans="14:14" x14ac:dyDescent="0.25">
      <c r="N340" s="11"/>
    </row>
    <row r="341" spans="14:14" x14ac:dyDescent="0.25">
      <c r="N341" s="11"/>
    </row>
    <row r="342" spans="14:14" x14ac:dyDescent="0.25">
      <c r="N342" s="11"/>
    </row>
    <row r="343" spans="14:14" x14ac:dyDescent="0.25">
      <c r="N343" s="11"/>
    </row>
    <row r="344" spans="14:14" x14ac:dyDescent="0.25">
      <c r="N344" s="11"/>
    </row>
    <row r="345" spans="14:14" x14ac:dyDescent="0.25">
      <c r="N345" s="11"/>
    </row>
    <row r="346" spans="14:14" x14ac:dyDescent="0.25">
      <c r="N346" s="11"/>
    </row>
    <row r="347" spans="14:14" x14ac:dyDescent="0.25">
      <c r="N347" s="11"/>
    </row>
    <row r="348" spans="14:14" x14ac:dyDescent="0.25">
      <c r="N348" s="11"/>
    </row>
    <row r="349" spans="14:14" x14ac:dyDescent="0.25">
      <c r="N349" s="11"/>
    </row>
    <row r="350" spans="14:14" x14ac:dyDescent="0.25">
      <c r="N350" s="11"/>
    </row>
    <row r="351" spans="14:14" x14ac:dyDescent="0.25">
      <c r="N351" s="11"/>
    </row>
    <row r="352" spans="14:14" x14ac:dyDescent="0.25">
      <c r="N352" s="11"/>
    </row>
    <row r="353" spans="14:14" x14ac:dyDescent="0.25">
      <c r="N353" s="11"/>
    </row>
    <row r="354" spans="14:14" x14ac:dyDescent="0.25">
      <c r="N354" s="11"/>
    </row>
    <row r="355" spans="14:14" x14ac:dyDescent="0.25">
      <c r="N355" s="11"/>
    </row>
    <row r="356" spans="14:14" x14ac:dyDescent="0.25">
      <c r="N356" s="11"/>
    </row>
    <row r="357" spans="14:14" x14ac:dyDescent="0.25">
      <c r="N357" s="11"/>
    </row>
    <row r="358" spans="14:14" x14ac:dyDescent="0.25">
      <c r="N358" s="11"/>
    </row>
    <row r="359" spans="14:14" x14ac:dyDescent="0.25">
      <c r="N359" s="11"/>
    </row>
    <row r="360" spans="14:14" x14ac:dyDescent="0.25">
      <c r="N360" s="11"/>
    </row>
    <row r="361" spans="14:14" x14ac:dyDescent="0.25">
      <c r="N361" s="11"/>
    </row>
    <row r="362" spans="14:14" x14ac:dyDescent="0.25">
      <c r="N362" s="11"/>
    </row>
    <row r="363" spans="14:14" x14ac:dyDescent="0.25">
      <c r="N363" s="11"/>
    </row>
    <row r="364" spans="14:14" x14ac:dyDescent="0.25">
      <c r="N364" s="11"/>
    </row>
    <row r="365" spans="14:14" x14ac:dyDescent="0.25">
      <c r="N365" s="11"/>
    </row>
    <row r="366" spans="14:14" x14ac:dyDescent="0.25">
      <c r="N366" s="11"/>
    </row>
    <row r="367" spans="14:14" x14ac:dyDescent="0.25">
      <c r="N367" s="11"/>
    </row>
    <row r="368" spans="14:14" x14ac:dyDescent="0.25">
      <c r="N368" s="11"/>
    </row>
    <row r="369" spans="14:14" x14ac:dyDescent="0.25">
      <c r="N369" s="11"/>
    </row>
    <row r="370" spans="14:14" x14ac:dyDescent="0.25">
      <c r="N370" s="11"/>
    </row>
    <row r="371" spans="14:14" x14ac:dyDescent="0.25">
      <c r="N371" s="11"/>
    </row>
    <row r="372" spans="14:14" x14ac:dyDescent="0.25">
      <c r="N372" s="11"/>
    </row>
    <row r="373" spans="14:14" x14ac:dyDescent="0.25">
      <c r="N373" s="11"/>
    </row>
    <row r="374" spans="14:14" x14ac:dyDescent="0.25">
      <c r="N374" s="11"/>
    </row>
    <row r="375" spans="14:14" x14ac:dyDescent="0.25">
      <c r="N375" s="11"/>
    </row>
    <row r="376" spans="14:14" x14ac:dyDescent="0.25">
      <c r="N376" s="11"/>
    </row>
    <row r="377" spans="14:14" x14ac:dyDescent="0.25">
      <c r="N377" s="11"/>
    </row>
    <row r="378" spans="14:14" x14ac:dyDescent="0.25">
      <c r="N378" s="11"/>
    </row>
    <row r="379" spans="14:14" x14ac:dyDescent="0.25">
      <c r="N379" s="11"/>
    </row>
    <row r="380" spans="14:14" x14ac:dyDescent="0.25">
      <c r="N380" s="11"/>
    </row>
    <row r="381" spans="14:14" x14ac:dyDescent="0.25">
      <c r="N381" s="11"/>
    </row>
    <row r="382" spans="14:14" x14ac:dyDescent="0.25">
      <c r="N382" s="11"/>
    </row>
    <row r="383" spans="14:14" x14ac:dyDescent="0.25">
      <c r="N383" s="11"/>
    </row>
    <row r="384" spans="14:14" x14ac:dyDescent="0.25">
      <c r="N384" s="11"/>
    </row>
    <row r="385" spans="14:14" x14ac:dyDescent="0.25">
      <c r="N385" s="11"/>
    </row>
    <row r="386" spans="14:14" x14ac:dyDescent="0.25">
      <c r="N386" s="11"/>
    </row>
    <row r="387" spans="14:14" x14ac:dyDescent="0.25">
      <c r="N387" s="11"/>
    </row>
    <row r="388" spans="14:14" x14ac:dyDescent="0.25">
      <c r="N388" s="11"/>
    </row>
    <row r="389" spans="14:14" x14ac:dyDescent="0.25">
      <c r="N389" s="11"/>
    </row>
    <row r="390" spans="14:14" x14ac:dyDescent="0.25">
      <c r="N390" s="11"/>
    </row>
    <row r="391" spans="14:14" x14ac:dyDescent="0.25">
      <c r="N391" s="11"/>
    </row>
    <row r="392" spans="14:14" x14ac:dyDescent="0.25">
      <c r="N392" s="11"/>
    </row>
    <row r="393" spans="14:14" x14ac:dyDescent="0.25">
      <c r="N393" s="11"/>
    </row>
    <row r="394" spans="14:14" x14ac:dyDescent="0.25">
      <c r="N394" s="11"/>
    </row>
    <row r="395" spans="14:14" x14ac:dyDescent="0.25">
      <c r="N395" s="11"/>
    </row>
    <row r="396" spans="14:14" x14ac:dyDescent="0.25">
      <c r="N396" s="11"/>
    </row>
    <row r="397" spans="14:14" x14ac:dyDescent="0.25">
      <c r="N397" s="11"/>
    </row>
    <row r="398" spans="14:14" x14ac:dyDescent="0.25">
      <c r="N398" s="11"/>
    </row>
    <row r="399" spans="14:14" x14ac:dyDescent="0.25">
      <c r="N399" s="11"/>
    </row>
    <row r="400" spans="14:14" x14ac:dyDescent="0.25">
      <c r="N400" s="11"/>
    </row>
    <row r="401" spans="14:14" x14ac:dyDescent="0.25">
      <c r="N401" s="11"/>
    </row>
    <row r="402" spans="14:14" x14ac:dyDescent="0.25">
      <c r="N402" s="11"/>
    </row>
    <row r="403" spans="14:14" x14ac:dyDescent="0.25">
      <c r="N403" s="11"/>
    </row>
    <row r="404" spans="14:14" x14ac:dyDescent="0.25">
      <c r="N404" s="11"/>
    </row>
    <row r="405" spans="14:14" x14ac:dyDescent="0.25">
      <c r="N405" s="11"/>
    </row>
    <row r="406" spans="14:14" x14ac:dyDescent="0.25">
      <c r="N406" s="11"/>
    </row>
    <row r="407" spans="14:14" x14ac:dyDescent="0.25">
      <c r="N407" s="11"/>
    </row>
    <row r="408" spans="14:14" x14ac:dyDescent="0.25">
      <c r="N408" s="11"/>
    </row>
    <row r="409" spans="14:14" x14ac:dyDescent="0.25">
      <c r="N409" s="11"/>
    </row>
    <row r="410" spans="14:14" x14ac:dyDescent="0.25">
      <c r="N410" s="11"/>
    </row>
    <row r="411" spans="14:14" x14ac:dyDescent="0.25">
      <c r="N411" s="11"/>
    </row>
    <row r="412" spans="14:14" x14ac:dyDescent="0.25">
      <c r="N412" s="11"/>
    </row>
    <row r="413" spans="14:14" x14ac:dyDescent="0.25">
      <c r="N413" s="11"/>
    </row>
    <row r="414" spans="14:14" x14ac:dyDescent="0.25">
      <c r="N414" s="11"/>
    </row>
    <row r="415" spans="14:14" x14ac:dyDescent="0.25">
      <c r="N415" s="11"/>
    </row>
    <row r="416" spans="14:14" x14ac:dyDescent="0.25">
      <c r="N416" s="11"/>
    </row>
    <row r="417" spans="14:14" x14ac:dyDescent="0.25">
      <c r="N417" s="11"/>
    </row>
    <row r="418" spans="14:14" x14ac:dyDescent="0.25">
      <c r="N418" s="11"/>
    </row>
    <row r="419" spans="14:14" x14ac:dyDescent="0.25">
      <c r="N419" s="11"/>
    </row>
    <row r="420" spans="14:14" x14ac:dyDescent="0.25">
      <c r="N420" s="11"/>
    </row>
    <row r="421" spans="14:14" x14ac:dyDescent="0.25">
      <c r="N421" s="11"/>
    </row>
    <row r="422" spans="14:14" x14ac:dyDescent="0.25">
      <c r="N422" s="11"/>
    </row>
    <row r="423" spans="14:14" x14ac:dyDescent="0.25">
      <c r="N423" s="11"/>
    </row>
    <row r="424" spans="14:14" x14ac:dyDescent="0.25">
      <c r="N424" s="11"/>
    </row>
    <row r="425" spans="14:14" x14ac:dyDescent="0.25">
      <c r="N425" s="11"/>
    </row>
    <row r="426" spans="14:14" x14ac:dyDescent="0.25">
      <c r="N426" s="11"/>
    </row>
    <row r="427" spans="14:14" x14ac:dyDescent="0.25">
      <c r="N427" s="11"/>
    </row>
    <row r="428" spans="14:14" x14ac:dyDescent="0.25">
      <c r="N428" s="11"/>
    </row>
    <row r="429" spans="14:14" x14ac:dyDescent="0.25">
      <c r="N429" s="11"/>
    </row>
    <row r="430" spans="14:14" x14ac:dyDescent="0.25">
      <c r="N430" s="11"/>
    </row>
    <row r="431" spans="14:14" x14ac:dyDescent="0.25">
      <c r="N431" s="11"/>
    </row>
    <row r="432" spans="14:14" x14ac:dyDescent="0.25">
      <c r="N432" s="11"/>
    </row>
    <row r="433" spans="14:14" x14ac:dyDescent="0.25">
      <c r="N433" s="11"/>
    </row>
    <row r="434" spans="14:14" x14ac:dyDescent="0.25">
      <c r="N434" s="11"/>
    </row>
    <row r="435" spans="14:14" x14ac:dyDescent="0.25">
      <c r="N435" s="11"/>
    </row>
    <row r="436" spans="14:14" x14ac:dyDescent="0.25">
      <c r="N436" s="11"/>
    </row>
    <row r="437" spans="14:14" x14ac:dyDescent="0.25">
      <c r="N437" s="11"/>
    </row>
    <row r="438" spans="14:14" x14ac:dyDescent="0.25">
      <c r="N438" s="11"/>
    </row>
    <row r="439" spans="14:14" x14ac:dyDescent="0.25">
      <c r="N439" s="11"/>
    </row>
    <row r="440" spans="14:14" x14ac:dyDescent="0.25">
      <c r="N440" s="11"/>
    </row>
    <row r="441" spans="14:14" x14ac:dyDescent="0.25">
      <c r="N441" s="11"/>
    </row>
    <row r="442" spans="14:14" x14ac:dyDescent="0.25">
      <c r="N442" s="11"/>
    </row>
    <row r="443" spans="14:14" x14ac:dyDescent="0.25">
      <c r="N443" s="11"/>
    </row>
    <row r="444" spans="14:14" x14ac:dyDescent="0.25">
      <c r="N444" s="11"/>
    </row>
    <row r="445" spans="14:14" x14ac:dyDescent="0.25">
      <c r="N445" s="11"/>
    </row>
    <row r="446" spans="14:14" x14ac:dyDescent="0.25">
      <c r="N446" s="11"/>
    </row>
    <row r="447" spans="14:14" x14ac:dyDescent="0.25">
      <c r="N447" s="11"/>
    </row>
    <row r="448" spans="14:14" x14ac:dyDescent="0.25">
      <c r="N448" s="11"/>
    </row>
    <row r="449" spans="14:14" x14ac:dyDescent="0.25">
      <c r="N449" s="11"/>
    </row>
    <row r="450" spans="14:14" x14ac:dyDescent="0.25">
      <c r="N450" s="11"/>
    </row>
    <row r="451" spans="14:14" x14ac:dyDescent="0.25">
      <c r="N451" s="11"/>
    </row>
    <row r="452" spans="14:14" x14ac:dyDescent="0.25">
      <c r="N452" s="11"/>
    </row>
    <row r="453" spans="14:14" x14ac:dyDescent="0.25">
      <c r="N453" s="11"/>
    </row>
    <row r="454" spans="14:14" x14ac:dyDescent="0.25">
      <c r="N454" s="11"/>
    </row>
    <row r="455" spans="14:14" x14ac:dyDescent="0.25">
      <c r="N455" s="11"/>
    </row>
    <row r="456" spans="14:14" x14ac:dyDescent="0.25">
      <c r="N456" s="11"/>
    </row>
    <row r="457" spans="14:14" x14ac:dyDescent="0.25">
      <c r="N457" s="11"/>
    </row>
    <row r="458" spans="14:14" x14ac:dyDescent="0.25">
      <c r="N458" s="11"/>
    </row>
    <row r="459" spans="14:14" x14ac:dyDescent="0.25">
      <c r="N459" s="11"/>
    </row>
    <row r="460" spans="14:14" x14ac:dyDescent="0.25">
      <c r="N460" s="11"/>
    </row>
    <row r="461" spans="14:14" x14ac:dyDescent="0.25">
      <c r="N461" s="11"/>
    </row>
    <row r="462" spans="14:14" x14ac:dyDescent="0.25">
      <c r="N462" s="11"/>
    </row>
    <row r="463" spans="14:14" x14ac:dyDescent="0.25">
      <c r="N463" s="11"/>
    </row>
    <row r="464" spans="14:14" x14ac:dyDescent="0.25">
      <c r="N464" s="11"/>
    </row>
    <row r="465" spans="14:14" x14ac:dyDescent="0.25">
      <c r="N465" s="11"/>
    </row>
    <row r="466" spans="14:14" x14ac:dyDescent="0.25">
      <c r="N466" s="11"/>
    </row>
    <row r="468" spans="14:14" x14ac:dyDescent="0.25">
      <c r="N468" s="11"/>
    </row>
    <row r="469" spans="14:14" x14ac:dyDescent="0.25">
      <c r="N469" s="11"/>
    </row>
    <row r="470" spans="14:14" x14ac:dyDescent="0.25">
      <c r="N470" s="11"/>
    </row>
    <row r="471" spans="14:14" x14ac:dyDescent="0.25">
      <c r="N471" s="11"/>
    </row>
    <row r="472" spans="14:14" x14ac:dyDescent="0.25">
      <c r="N472" s="11"/>
    </row>
    <row r="473" spans="14:14" x14ac:dyDescent="0.25">
      <c r="N473" s="11"/>
    </row>
    <row r="474" spans="14:14" x14ac:dyDescent="0.25">
      <c r="N474" s="11"/>
    </row>
    <row r="475" spans="14:14" x14ac:dyDescent="0.25">
      <c r="N475" s="11"/>
    </row>
    <row r="476" spans="14:14" x14ac:dyDescent="0.25">
      <c r="N476" s="11"/>
    </row>
    <row r="477" spans="14:14" x14ac:dyDescent="0.25">
      <c r="N477" s="11"/>
    </row>
    <row r="478" spans="14:14" x14ac:dyDescent="0.25">
      <c r="N478" s="11"/>
    </row>
    <row r="479" spans="14:14" x14ac:dyDescent="0.25">
      <c r="N479" s="11"/>
    </row>
    <row r="480" spans="14:14" x14ac:dyDescent="0.25">
      <c r="N480" s="11"/>
    </row>
    <row r="481" spans="14:14" x14ac:dyDescent="0.25">
      <c r="N481" s="11"/>
    </row>
    <row r="482" spans="14:14" x14ac:dyDescent="0.25">
      <c r="N482" s="11"/>
    </row>
    <row r="483" spans="14:14" x14ac:dyDescent="0.25">
      <c r="N483" s="11"/>
    </row>
    <row r="484" spans="14:14" x14ac:dyDescent="0.25">
      <c r="N484" s="11"/>
    </row>
    <row r="485" spans="14:14" x14ac:dyDescent="0.25">
      <c r="N485" s="11"/>
    </row>
    <row r="486" spans="14:14" x14ac:dyDescent="0.25">
      <c r="N486" s="11"/>
    </row>
    <row r="487" spans="14:14" x14ac:dyDescent="0.25">
      <c r="N487" s="11"/>
    </row>
    <row r="488" spans="14:14" x14ac:dyDescent="0.25">
      <c r="N488" s="11"/>
    </row>
    <row r="489" spans="14:14" x14ac:dyDescent="0.25">
      <c r="N489" s="11"/>
    </row>
    <row r="490" spans="14:14" x14ac:dyDescent="0.25">
      <c r="N490" s="11"/>
    </row>
    <row r="491" spans="14:14" x14ac:dyDescent="0.25">
      <c r="N491" s="11"/>
    </row>
    <row r="492" spans="14:14" x14ac:dyDescent="0.25">
      <c r="N492" s="11"/>
    </row>
    <row r="493" spans="14:14" x14ac:dyDescent="0.25">
      <c r="N493" s="11"/>
    </row>
    <row r="494" spans="14:14" x14ac:dyDescent="0.25">
      <c r="N494" s="11"/>
    </row>
    <row r="495" spans="14:14" x14ac:dyDescent="0.25">
      <c r="N495" s="11"/>
    </row>
    <row r="496" spans="14:14" x14ac:dyDescent="0.25">
      <c r="N496" s="11"/>
    </row>
    <row r="497" spans="14:14" x14ac:dyDescent="0.25">
      <c r="N497" s="11"/>
    </row>
    <row r="498" spans="14:14" x14ac:dyDescent="0.25">
      <c r="N498" s="11"/>
    </row>
    <row r="499" spans="14:14" x14ac:dyDescent="0.25">
      <c r="N499" s="11"/>
    </row>
    <row r="500" spans="14:14" x14ac:dyDescent="0.25">
      <c r="N500" s="11"/>
    </row>
    <row r="501" spans="14:14" x14ac:dyDescent="0.25">
      <c r="N501" s="11"/>
    </row>
    <row r="502" spans="14:14" x14ac:dyDescent="0.25">
      <c r="N502" s="11"/>
    </row>
    <row r="503" spans="14:14" x14ac:dyDescent="0.25">
      <c r="N503" s="11"/>
    </row>
    <row r="504" spans="14:14" x14ac:dyDescent="0.25">
      <c r="N504" s="11"/>
    </row>
    <row r="505" spans="14:14" x14ac:dyDescent="0.25">
      <c r="N505" s="11"/>
    </row>
    <row r="506" spans="14:14" x14ac:dyDescent="0.25">
      <c r="N506" s="11"/>
    </row>
    <row r="507" spans="14:14" x14ac:dyDescent="0.25">
      <c r="N507" s="11"/>
    </row>
    <row r="508" spans="14:14" x14ac:dyDescent="0.25">
      <c r="N508" s="11"/>
    </row>
    <row r="509" spans="14:14" x14ac:dyDescent="0.25">
      <c r="N509" s="11"/>
    </row>
    <row r="510" spans="14:14" x14ac:dyDescent="0.25">
      <c r="N510" s="11"/>
    </row>
    <row r="511" spans="14:14" x14ac:dyDescent="0.25">
      <c r="N511" s="11"/>
    </row>
    <row r="512" spans="14:14" x14ac:dyDescent="0.25">
      <c r="N512" s="11"/>
    </row>
    <row r="513" spans="14:14" x14ac:dyDescent="0.25">
      <c r="N513" s="11"/>
    </row>
    <row r="514" spans="14:14" x14ac:dyDescent="0.25">
      <c r="N514" s="11"/>
    </row>
    <row r="515" spans="14:14" x14ac:dyDescent="0.25">
      <c r="N515" s="11"/>
    </row>
    <row r="516" spans="14:14" x14ac:dyDescent="0.25">
      <c r="N516" s="11"/>
    </row>
    <row r="517" spans="14:14" x14ac:dyDescent="0.25">
      <c r="N517" s="11"/>
    </row>
    <row r="518" spans="14:14" x14ac:dyDescent="0.25">
      <c r="N518" s="11"/>
    </row>
    <row r="519" spans="14:14" x14ac:dyDescent="0.25">
      <c r="N519" s="11"/>
    </row>
    <row r="520" spans="14:14" x14ac:dyDescent="0.25">
      <c r="N520" s="11"/>
    </row>
    <row r="521" spans="14:14" x14ac:dyDescent="0.25">
      <c r="N521" s="11"/>
    </row>
    <row r="522" spans="14:14" x14ac:dyDescent="0.25">
      <c r="N522" s="11"/>
    </row>
    <row r="523" spans="14:14" x14ac:dyDescent="0.25">
      <c r="N523" s="11"/>
    </row>
    <row r="524" spans="14:14" x14ac:dyDescent="0.25">
      <c r="N524" s="11"/>
    </row>
    <row r="525" spans="14:14" x14ac:dyDescent="0.25">
      <c r="N525" s="11"/>
    </row>
    <row r="526" spans="14:14" x14ac:dyDescent="0.25">
      <c r="N526" s="11"/>
    </row>
    <row r="527" spans="14:14" x14ac:dyDescent="0.25">
      <c r="N527" s="11"/>
    </row>
    <row r="528" spans="14:14" x14ac:dyDescent="0.25">
      <c r="N528" s="11"/>
    </row>
    <row r="529" spans="14:14" x14ac:dyDescent="0.25">
      <c r="N529" s="11"/>
    </row>
    <row r="530" spans="14:14" x14ac:dyDescent="0.25">
      <c r="N530" s="11"/>
    </row>
    <row r="531" spans="14:14" x14ac:dyDescent="0.25">
      <c r="N531" s="11"/>
    </row>
    <row r="532" spans="14:14" x14ac:dyDescent="0.25">
      <c r="N532" s="11"/>
    </row>
    <row r="533" spans="14:14" x14ac:dyDescent="0.25">
      <c r="N533" s="11"/>
    </row>
    <row r="534" spans="14:14" x14ac:dyDescent="0.25">
      <c r="N534" s="11"/>
    </row>
    <row r="535" spans="14:14" x14ac:dyDescent="0.25">
      <c r="N535" s="11"/>
    </row>
    <row r="536" spans="14:14" x14ac:dyDescent="0.25">
      <c r="N536" s="11"/>
    </row>
    <row r="537" spans="14:14" x14ac:dyDescent="0.25">
      <c r="N537" s="11"/>
    </row>
    <row r="538" spans="14:14" x14ac:dyDescent="0.25">
      <c r="N538" s="11"/>
    </row>
    <row r="539" spans="14:14" x14ac:dyDescent="0.25">
      <c r="N539" s="11"/>
    </row>
    <row r="540" spans="14:14" x14ac:dyDescent="0.25">
      <c r="N540" s="11"/>
    </row>
    <row r="541" spans="14:14" x14ac:dyDescent="0.25">
      <c r="N541" s="11"/>
    </row>
    <row r="542" spans="14:14" x14ac:dyDescent="0.25">
      <c r="N542" s="11"/>
    </row>
    <row r="543" spans="14:14" x14ac:dyDescent="0.25">
      <c r="N543" s="11"/>
    </row>
    <row r="544" spans="14:14" x14ac:dyDescent="0.25">
      <c r="N544" s="11"/>
    </row>
    <row r="545" spans="14:14" x14ac:dyDescent="0.25">
      <c r="N545" s="11"/>
    </row>
    <row r="546" spans="14:14" x14ac:dyDescent="0.25">
      <c r="N546" s="11"/>
    </row>
    <row r="547" spans="14:14" x14ac:dyDescent="0.25">
      <c r="N547" s="11"/>
    </row>
    <row r="548" spans="14:14" x14ac:dyDescent="0.25">
      <c r="N548" s="11"/>
    </row>
    <row r="549" spans="14:14" x14ac:dyDescent="0.25">
      <c r="N549" s="11"/>
    </row>
    <row r="550" spans="14:14" x14ac:dyDescent="0.25">
      <c r="N550" s="11"/>
    </row>
    <row r="551" spans="14:14" x14ac:dyDescent="0.25">
      <c r="N551" s="11"/>
    </row>
    <row r="552" spans="14:14" x14ac:dyDescent="0.25">
      <c r="N552" s="11"/>
    </row>
    <row r="553" spans="14:14" x14ac:dyDescent="0.25">
      <c r="N553" s="11"/>
    </row>
    <row r="554" spans="14:14" x14ac:dyDescent="0.25">
      <c r="N554" s="11"/>
    </row>
    <row r="555" spans="14:14" x14ac:dyDescent="0.25">
      <c r="N555" s="11"/>
    </row>
    <row r="556" spans="14:14" x14ac:dyDescent="0.25">
      <c r="N556" s="11"/>
    </row>
    <row r="557" spans="14:14" x14ac:dyDescent="0.25">
      <c r="N557" s="11"/>
    </row>
    <row r="558" spans="14:14" x14ac:dyDescent="0.25">
      <c r="N558" s="11"/>
    </row>
    <row r="559" spans="14:14" x14ac:dyDescent="0.25">
      <c r="N559" s="11"/>
    </row>
    <row r="560" spans="14:14" x14ac:dyDescent="0.25">
      <c r="N560" s="11"/>
    </row>
    <row r="561" spans="14:14" x14ac:dyDescent="0.25">
      <c r="N561" s="11"/>
    </row>
    <row r="562" spans="14:14" x14ac:dyDescent="0.25">
      <c r="N562" s="11"/>
    </row>
    <row r="563" spans="14:14" x14ac:dyDescent="0.25">
      <c r="N563" s="11"/>
    </row>
    <row r="564" spans="14:14" x14ac:dyDescent="0.25">
      <c r="N564" s="11"/>
    </row>
    <row r="565" spans="14:14" x14ac:dyDescent="0.25">
      <c r="N565" s="11"/>
    </row>
    <row r="566" spans="14:14" x14ac:dyDescent="0.25">
      <c r="N566" s="11"/>
    </row>
    <row r="567" spans="14:14" x14ac:dyDescent="0.25">
      <c r="N567" s="11"/>
    </row>
    <row r="568" spans="14:14" x14ac:dyDescent="0.25">
      <c r="N568" s="11"/>
    </row>
    <row r="569" spans="14:14" x14ac:dyDescent="0.25">
      <c r="N569" s="11"/>
    </row>
    <row r="570" spans="14:14" x14ac:dyDescent="0.25">
      <c r="N570" s="11"/>
    </row>
    <row r="571" spans="14:14" x14ac:dyDescent="0.25">
      <c r="N571" s="11"/>
    </row>
    <row r="572" spans="14:14" x14ac:dyDescent="0.25">
      <c r="N572" s="11"/>
    </row>
    <row r="573" spans="14:14" x14ac:dyDescent="0.25">
      <c r="N573" s="11"/>
    </row>
    <row r="574" spans="14:14" x14ac:dyDescent="0.25">
      <c r="N574" s="11"/>
    </row>
    <row r="575" spans="14:14" x14ac:dyDescent="0.25">
      <c r="N575" s="11"/>
    </row>
    <row r="576" spans="14:14" x14ac:dyDescent="0.25">
      <c r="N576" s="11"/>
    </row>
    <row r="577" spans="14:14" x14ac:dyDescent="0.25">
      <c r="N577" s="11"/>
    </row>
    <row r="578" spans="14:14" x14ac:dyDescent="0.25">
      <c r="N578" s="11"/>
    </row>
    <row r="579" spans="14:14" x14ac:dyDescent="0.25">
      <c r="N579" s="11"/>
    </row>
    <row r="580" spans="14:14" x14ac:dyDescent="0.25">
      <c r="N580" s="11"/>
    </row>
    <row r="581" spans="14:14" x14ac:dyDescent="0.25">
      <c r="N581" s="11"/>
    </row>
    <row r="582" spans="14:14" x14ac:dyDescent="0.25">
      <c r="N582" s="11"/>
    </row>
    <row r="583" spans="14:14" x14ac:dyDescent="0.25">
      <c r="N583" s="11"/>
    </row>
    <row r="584" spans="14:14" x14ac:dyDescent="0.25">
      <c r="N584" s="11"/>
    </row>
    <row r="585" spans="14:14" x14ac:dyDescent="0.25">
      <c r="N585" s="11"/>
    </row>
    <row r="586" spans="14:14" x14ac:dyDescent="0.25">
      <c r="N586" s="11"/>
    </row>
    <row r="587" spans="14:14" x14ac:dyDescent="0.25">
      <c r="N587" s="11"/>
    </row>
    <row r="588" spans="14:14" x14ac:dyDescent="0.25">
      <c r="N588" s="11"/>
    </row>
    <row r="589" spans="14:14" x14ac:dyDescent="0.25">
      <c r="N589" s="11"/>
    </row>
    <row r="590" spans="14:14" x14ac:dyDescent="0.25">
      <c r="N590" s="11"/>
    </row>
    <row r="591" spans="14:14" x14ac:dyDescent="0.25">
      <c r="N591" s="11"/>
    </row>
    <row r="592" spans="14:14" x14ac:dyDescent="0.25">
      <c r="N592" s="11"/>
    </row>
    <row r="593" spans="14:14" x14ac:dyDescent="0.25">
      <c r="N593" s="11"/>
    </row>
    <row r="594" spans="14:14" x14ac:dyDescent="0.25">
      <c r="N594" s="11"/>
    </row>
    <row r="595" spans="14:14" x14ac:dyDescent="0.25">
      <c r="N595" s="11"/>
    </row>
    <row r="596" spans="14:14" x14ac:dyDescent="0.25">
      <c r="N596" s="11"/>
    </row>
    <row r="597" spans="14:14" x14ac:dyDescent="0.25">
      <c r="N597" s="11"/>
    </row>
    <row r="598" spans="14:14" x14ac:dyDescent="0.25">
      <c r="N598" s="11"/>
    </row>
    <row r="599" spans="14:14" x14ac:dyDescent="0.25">
      <c r="N599" s="11"/>
    </row>
    <row r="600" spans="14:14" x14ac:dyDescent="0.25">
      <c r="N600" s="11"/>
    </row>
    <row r="601" spans="14:14" x14ac:dyDescent="0.25">
      <c r="N601" s="11"/>
    </row>
    <row r="602" spans="14:14" x14ac:dyDescent="0.25">
      <c r="N602" s="11"/>
    </row>
    <row r="603" spans="14:14" x14ac:dyDescent="0.25">
      <c r="N603" s="11"/>
    </row>
    <row r="604" spans="14:14" x14ac:dyDescent="0.25">
      <c r="N604" s="11"/>
    </row>
    <row r="605" spans="14:14" x14ac:dyDescent="0.25">
      <c r="N605" s="11"/>
    </row>
    <row r="606" spans="14:14" x14ac:dyDescent="0.25">
      <c r="N606" s="11"/>
    </row>
    <row r="607" spans="14:14" x14ac:dyDescent="0.25">
      <c r="N607" s="11"/>
    </row>
    <row r="608" spans="14:14" x14ac:dyDescent="0.25">
      <c r="N608" s="11"/>
    </row>
    <row r="609" spans="14:14" x14ac:dyDescent="0.25">
      <c r="N609" s="11"/>
    </row>
    <row r="610" spans="14:14" x14ac:dyDescent="0.25">
      <c r="N610" s="11"/>
    </row>
    <row r="611" spans="14:14" x14ac:dyDescent="0.25">
      <c r="N611" s="11"/>
    </row>
    <row r="612" spans="14:14" x14ac:dyDescent="0.25">
      <c r="N612" s="11"/>
    </row>
    <row r="613" spans="14:14" x14ac:dyDescent="0.25">
      <c r="N613" s="11"/>
    </row>
    <row r="614" spans="14:14" x14ac:dyDescent="0.25">
      <c r="N614" s="11"/>
    </row>
    <row r="615" spans="14:14" x14ac:dyDescent="0.25">
      <c r="N615" s="11"/>
    </row>
    <row r="616" spans="14:14" x14ac:dyDescent="0.25">
      <c r="N616" s="11"/>
    </row>
    <row r="617" spans="14:14" x14ac:dyDescent="0.25">
      <c r="N617" s="11"/>
    </row>
    <row r="618" spans="14:14" x14ac:dyDescent="0.25">
      <c r="N618" s="11"/>
    </row>
    <row r="619" spans="14:14" x14ac:dyDescent="0.25">
      <c r="N619" s="11"/>
    </row>
    <row r="620" spans="14:14" x14ac:dyDescent="0.25">
      <c r="N620" s="11"/>
    </row>
    <row r="621" spans="14:14" x14ac:dyDescent="0.25">
      <c r="N621" s="11"/>
    </row>
    <row r="622" spans="14:14" x14ac:dyDescent="0.25">
      <c r="N622" s="11"/>
    </row>
    <row r="623" spans="14:14" x14ac:dyDescent="0.25">
      <c r="N623" s="11"/>
    </row>
    <row r="624" spans="14:14" x14ac:dyDescent="0.25">
      <c r="N624" s="11"/>
    </row>
    <row r="625" spans="14:14" x14ac:dyDescent="0.25">
      <c r="N625" s="11"/>
    </row>
    <row r="626" spans="14:14" x14ac:dyDescent="0.25">
      <c r="N626" s="11"/>
    </row>
    <row r="627" spans="14:14" x14ac:dyDescent="0.25">
      <c r="N627" s="11"/>
    </row>
    <row r="628" spans="14:14" x14ac:dyDescent="0.25">
      <c r="N628" s="11"/>
    </row>
    <row r="629" spans="14:14" x14ac:dyDescent="0.25">
      <c r="N629" s="11"/>
    </row>
    <row r="630" spans="14:14" x14ac:dyDescent="0.25">
      <c r="N630" s="11"/>
    </row>
    <row r="631" spans="14:14" x14ac:dyDescent="0.25">
      <c r="N631" s="11"/>
    </row>
    <row r="632" spans="14:14" x14ac:dyDescent="0.25">
      <c r="N632" s="11"/>
    </row>
    <row r="633" spans="14:14" x14ac:dyDescent="0.25">
      <c r="N633" s="11"/>
    </row>
    <row r="634" spans="14:14" x14ac:dyDescent="0.25">
      <c r="N634" s="11"/>
    </row>
    <row r="635" spans="14:14" x14ac:dyDescent="0.25">
      <c r="N635" s="11"/>
    </row>
    <row r="636" spans="14:14" x14ac:dyDescent="0.25">
      <c r="N636" s="11"/>
    </row>
    <row r="637" spans="14:14" x14ac:dyDescent="0.25">
      <c r="N637" s="11"/>
    </row>
    <row r="638" spans="14:14" x14ac:dyDescent="0.25">
      <c r="N638" s="11"/>
    </row>
    <row r="639" spans="14:14" x14ac:dyDescent="0.25">
      <c r="N639" s="11"/>
    </row>
    <row r="640" spans="14:14" x14ac:dyDescent="0.25">
      <c r="N640" s="11"/>
    </row>
    <row r="641" spans="14:14" x14ac:dyDescent="0.25">
      <c r="N641" s="11"/>
    </row>
    <row r="642" spans="14:14" x14ac:dyDescent="0.25">
      <c r="N642" s="11"/>
    </row>
    <row r="643" spans="14:14" x14ac:dyDescent="0.25">
      <c r="N643" s="11"/>
    </row>
    <row r="644" spans="14:14" x14ac:dyDescent="0.25">
      <c r="N644" s="11"/>
    </row>
    <row r="645" spans="14:14" x14ac:dyDescent="0.25">
      <c r="N645" s="11"/>
    </row>
    <row r="646" spans="14:14" x14ac:dyDescent="0.25">
      <c r="N646" s="11"/>
    </row>
    <row r="647" spans="14:14" x14ac:dyDescent="0.25">
      <c r="N647" s="11"/>
    </row>
    <row r="648" spans="14:14" x14ac:dyDescent="0.25">
      <c r="N648" s="11"/>
    </row>
    <row r="649" spans="14:14" x14ac:dyDescent="0.25">
      <c r="N649" s="11"/>
    </row>
    <row r="650" spans="14:14" x14ac:dyDescent="0.25">
      <c r="N650" s="11"/>
    </row>
    <row r="651" spans="14:14" x14ac:dyDescent="0.25">
      <c r="N651" s="11"/>
    </row>
    <row r="652" spans="14:14" x14ac:dyDescent="0.25">
      <c r="N652" s="11"/>
    </row>
    <row r="653" spans="14:14" x14ac:dyDescent="0.25">
      <c r="N653" s="11"/>
    </row>
    <row r="654" spans="14:14" x14ac:dyDescent="0.25">
      <c r="N654" s="11"/>
    </row>
    <row r="655" spans="14:14" x14ac:dyDescent="0.25">
      <c r="N655" s="11"/>
    </row>
    <row r="656" spans="14:14" x14ac:dyDescent="0.25">
      <c r="N656" s="11"/>
    </row>
    <row r="657" spans="14:14" x14ac:dyDescent="0.25">
      <c r="N657" s="11"/>
    </row>
    <row r="658" spans="14:14" x14ac:dyDescent="0.25">
      <c r="N658" s="11"/>
    </row>
    <row r="659" spans="14:14" x14ac:dyDescent="0.25">
      <c r="N659" s="11"/>
    </row>
    <row r="660" spans="14:14" x14ac:dyDescent="0.25">
      <c r="N660" s="11"/>
    </row>
    <row r="661" spans="14:14" x14ac:dyDescent="0.25">
      <c r="N661" s="11"/>
    </row>
    <row r="662" spans="14:14" x14ac:dyDescent="0.25">
      <c r="N662" s="11"/>
    </row>
    <row r="663" spans="14:14" x14ac:dyDescent="0.25">
      <c r="N663" s="11"/>
    </row>
    <row r="664" spans="14:14" x14ac:dyDescent="0.25">
      <c r="N664" s="11"/>
    </row>
    <row r="665" spans="14:14" x14ac:dyDescent="0.25">
      <c r="N665" s="11"/>
    </row>
    <row r="666" spans="14:14" x14ac:dyDescent="0.25">
      <c r="N666" s="11"/>
    </row>
    <row r="667" spans="14:14" x14ac:dyDescent="0.25">
      <c r="N667" s="11"/>
    </row>
    <row r="668" spans="14:14" x14ac:dyDescent="0.25">
      <c r="N668" s="11"/>
    </row>
    <row r="669" spans="14:14" x14ac:dyDescent="0.25">
      <c r="N669" s="11"/>
    </row>
    <row r="670" spans="14:14" x14ac:dyDescent="0.25">
      <c r="N670" s="11"/>
    </row>
    <row r="671" spans="14:14" x14ac:dyDescent="0.25">
      <c r="N671" s="11"/>
    </row>
    <row r="672" spans="14:14" x14ac:dyDescent="0.25">
      <c r="N672" s="11"/>
    </row>
    <row r="673" spans="14:14" x14ac:dyDescent="0.25">
      <c r="N673" s="11"/>
    </row>
    <row r="674" spans="14:14" x14ac:dyDescent="0.25">
      <c r="N674" s="11"/>
    </row>
    <row r="675" spans="14:14" x14ac:dyDescent="0.25">
      <c r="N675" s="11"/>
    </row>
    <row r="676" spans="14:14" x14ac:dyDescent="0.25">
      <c r="N676" s="11"/>
    </row>
    <row r="677" spans="14:14" x14ac:dyDescent="0.25">
      <c r="N677" s="11"/>
    </row>
    <row r="678" spans="14:14" x14ac:dyDescent="0.25">
      <c r="N678" s="11"/>
    </row>
    <row r="679" spans="14:14" x14ac:dyDescent="0.25">
      <c r="N679" s="11"/>
    </row>
    <row r="680" spans="14:14" x14ac:dyDescent="0.25">
      <c r="N680" s="11"/>
    </row>
    <row r="681" spans="14:14" x14ac:dyDescent="0.25">
      <c r="N681" s="11"/>
    </row>
    <row r="682" spans="14:14" x14ac:dyDescent="0.25">
      <c r="N682" s="11"/>
    </row>
    <row r="683" spans="14:14" x14ac:dyDescent="0.25">
      <c r="N683" s="11"/>
    </row>
    <row r="684" spans="14:14" x14ac:dyDescent="0.25">
      <c r="N684" s="11"/>
    </row>
    <row r="685" spans="14:14" x14ac:dyDescent="0.25">
      <c r="N685" s="11"/>
    </row>
    <row r="686" spans="14:14" x14ac:dyDescent="0.25">
      <c r="N686" s="11"/>
    </row>
    <row r="687" spans="14:14" x14ac:dyDescent="0.25">
      <c r="N687" s="11"/>
    </row>
    <row r="688" spans="14:14" x14ac:dyDescent="0.25">
      <c r="N688" s="11"/>
    </row>
    <row r="689" spans="14:14" x14ac:dyDescent="0.25">
      <c r="N689" s="11"/>
    </row>
    <row r="690" spans="14:14" x14ac:dyDescent="0.25">
      <c r="N690" s="11"/>
    </row>
    <row r="691" spans="14:14" x14ac:dyDescent="0.25">
      <c r="N691" s="11"/>
    </row>
    <row r="692" spans="14:14" x14ac:dyDescent="0.25">
      <c r="N692" s="11"/>
    </row>
    <row r="693" spans="14:14" x14ac:dyDescent="0.25">
      <c r="N693" s="11"/>
    </row>
    <row r="694" spans="14:14" x14ac:dyDescent="0.25">
      <c r="N694" s="11"/>
    </row>
    <row r="695" spans="14:14" x14ac:dyDescent="0.25">
      <c r="N695" s="11"/>
    </row>
    <row r="696" spans="14:14" x14ac:dyDescent="0.25">
      <c r="N696" s="11"/>
    </row>
    <row r="697" spans="14:14" x14ac:dyDescent="0.25">
      <c r="N697" s="11"/>
    </row>
    <row r="698" spans="14:14" x14ac:dyDescent="0.25">
      <c r="N698" s="11"/>
    </row>
    <row r="699" spans="14:14" x14ac:dyDescent="0.25">
      <c r="N699" s="11"/>
    </row>
    <row r="700" spans="14:14" x14ac:dyDescent="0.25">
      <c r="N700" s="11"/>
    </row>
    <row r="701" spans="14:14" x14ac:dyDescent="0.25">
      <c r="N701" s="11"/>
    </row>
    <row r="702" spans="14:14" x14ac:dyDescent="0.25">
      <c r="N702" s="11"/>
    </row>
    <row r="703" spans="14:14" x14ac:dyDescent="0.25">
      <c r="N703" s="11"/>
    </row>
    <row r="704" spans="14:14" x14ac:dyDescent="0.25">
      <c r="N704" s="11"/>
    </row>
    <row r="705" spans="14:14" x14ac:dyDescent="0.25">
      <c r="N705" s="11"/>
    </row>
    <row r="706" spans="14:14" x14ac:dyDescent="0.25">
      <c r="N706" s="11"/>
    </row>
    <row r="707" spans="14:14" x14ac:dyDescent="0.25">
      <c r="N707" s="11"/>
    </row>
    <row r="708" spans="14:14" x14ac:dyDescent="0.25">
      <c r="N708" s="11"/>
    </row>
    <row r="709" spans="14:14" x14ac:dyDescent="0.25">
      <c r="N709" s="11"/>
    </row>
    <row r="710" spans="14:14" x14ac:dyDescent="0.25">
      <c r="N710" s="11"/>
    </row>
    <row r="711" spans="14:14" x14ac:dyDescent="0.25">
      <c r="N711" s="11"/>
    </row>
    <row r="712" spans="14:14" x14ac:dyDescent="0.25">
      <c r="N712" s="11"/>
    </row>
    <row r="713" spans="14:14" x14ac:dyDescent="0.25">
      <c r="N713" s="11"/>
    </row>
    <row r="714" spans="14:14" x14ac:dyDescent="0.25">
      <c r="N714" s="11"/>
    </row>
    <row r="715" spans="14:14" x14ac:dyDescent="0.25">
      <c r="N715" s="11"/>
    </row>
    <row r="716" spans="14:14" x14ac:dyDescent="0.25">
      <c r="N716" s="11"/>
    </row>
    <row r="717" spans="14:14" x14ac:dyDescent="0.25">
      <c r="N717" s="11"/>
    </row>
    <row r="718" spans="14:14" x14ac:dyDescent="0.25">
      <c r="N718" s="11"/>
    </row>
    <row r="719" spans="14:14" x14ac:dyDescent="0.25">
      <c r="N719" s="11"/>
    </row>
    <row r="720" spans="14:14" x14ac:dyDescent="0.25">
      <c r="N720" s="11"/>
    </row>
    <row r="721" spans="14:14" x14ac:dyDescent="0.25">
      <c r="N721" s="11"/>
    </row>
    <row r="722" spans="14:14" x14ac:dyDescent="0.25">
      <c r="N722" s="11"/>
    </row>
    <row r="723" spans="14:14" x14ac:dyDescent="0.25">
      <c r="N723" s="11"/>
    </row>
    <row r="724" spans="14:14" x14ac:dyDescent="0.25">
      <c r="N724" s="11"/>
    </row>
    <row r="725" spans="14:14" x14ac:dyDescent="0.25">
      <c r="N725" s="11"/>
    </row>
    <row r="726" spans="14:14" x14ac:dyDescent="0.25">
      <c r="N726" s="11"/>
    </row>
    <row r="727" spans="14:14" x14ac:dyDescent="0.25">
      <c r="N727" s="11"/>
    </row>
    <row r="728" spans="14:14" x14ac:dyDescent="0.25">
      <c r="N728" s="11"/>
    </row>
    <row r="729" spans="14:14" x14ac:dyDescent="0.25">
      <c r="N729" s="11"/>
    </row>
    <row r="730" spans="14:14" x14ac:dyDescent="0.25">
      <c r="N730" s="11"/>
    </row>
    <row r="731" spans="14:14" x14ac:dyDescent="0.25">
      <c r="N731" s="11"/>
    </row>
    <row r="732" spans="14:14" x14ac:dyDescent="0.25">
      <c r="N732" s="11"/>
    </row>
    <row r="733" spans="14:14" x14ac:dyDescent="0.25">
      <c r="N733" s="11"/>
    </row>
    <row r="734" spans="14:14" x14ac:dyDescent="0.25">
      <c r="N734" s="11"/>
    </row>
    <row r="735" spans="14:14" x14ac:dyDescent="0.25">
      <c r="N735" s="11"/>
    </row>
    <row r="736" spans="14:14" x14ac:dyDescent="0.25">
      <c r="N736" s="11"/>
    </row>
    <row r="737" spans="14:14" x14ac:dyDescent="0.25">
      <c r="N737" s="11"/>
    </row>
    <row r="738" spans="14:14" x14ac:dyDescent="0.25">
      <c r="N738" s="11"/>
    </row>
    <row r="739" spans="14:14" x14ac:dyDescent="0.25">
      <c r="N739" s="11"/>
    </row>
    <row r="740" spans="14:14" x14ac:dyDescent="0.25">
      <c r="N740" s="11"/>
    </row>
    <row r="741" spans="14:14" x14ac:dyDescent="0.25">
      <c r="N741" s="11"/>
    </row>
    <row r="742" spans="14:14" x14ac:dyDescent="0.25">
      <c r="N742" s="11"/>
    </row>
    <row r="743" spans="14:14" x14ac:dyDescent="0.25">
      <c r="N743" s="11"/>
    </row>
    <row r="744" spans="14:14" x14ac:dyDescent="0.25">
      <c r="N744" s="11"/>
    </row>
    <row r="745" spans="14:14" x14ac:dyDescent="0.25">
      <c r="N745" s="11"/>
    </row>
    <row r="746" spans="14:14" x14ac:dyDescent="0.25">
      <c r="N746" s="11"/>
    </row>
    <row r="747" spans="14:14" x14ac:dyDescent="0.25">
      <c r="N747" s="11"/>
    </row>
    <row r="748" spans="14:14" x14ac:dyDescent="0.25">
      <c r="N748" s="11"/>
    </row>
    <row r="749" spans="14:14" x14ac:dyDescent="0.25">
      <c r="N749" s="11"/>
    </row>
    <row r="750" spans="14:14" x14ac:dyDescent="0.25">
      <c r="N750" s="11"/>
    </row>
    <row r="751" spans="14:14" x14ac:dyDescent="0.25">
      <c r="N751" s="11"/>
    </row>
    <row r="752" spans="14:14" x14ac:dyDescent="0.25">
      <c r="N752" s="11"/>
    </row>
    <row r="753" spans="14:14" x14ac:dyDescent="0.25">
      <c r="N753" s="11"/>
    </row>
    <row r="754" spans="14:14" x14ac:dyDescent="0.25">
      <c r="N754" s="11"/>
    </row>
    <row r="755" spans="14:14" x14ac:dyDescent="0.25">
      <c r="N755" s="11"/>
    </row>
    <row r="756" spans="14:14" x14ac:dyDescent="0.25">
      <c r="N756" s="11"/>
    </row>
    <row r="757" spans="14:14" x14ac:dyDescent="0.25">
      <c r="N757" s="11"/>
    </row>
    <row r="758" spans="14:14" x14ac:dyDescent="0.25">
      <c r="N758" s="11"/>
    </row>
    <row r="759" spans="14:14" x14ac:dyDescent="0.25">
      <c r="N759" s="11"/>
    </row>
    <row r="760" spans="14:14" x14ac:dyDescent="0.25">
      <c r="N760" s="11"/>
    </row>
    <row r="761" spans="14:14" x14ac:dyDescent="0.25">
      <c r="N761" s="11"/>
    </row>
    <row r="762" spans="14:14" x14ac:dyDescent="0.25">
      <c r="N762" s="11"/>
    </row>
    <row r="763" spans="14:14" x14ac:dyDescent="0.25">
      <c r="N763" s="11"/>
    </row>
    <row r="764" spans="14:14" x14ac:dyDescent="0.25">
      <c r="N764" s="11"/>
    </row>
    <row r="765" spans="14:14" x14ac:dyDescent="0.25">
      <c r="N765" s="11"/>
    </row>
    <row r="766" spans="14:14" x14ac:dyDescent="0.25">
      <c r="N766" s="11"/>
    </row>
    <row r="767" spans="14:14" x14ac:dyDescent="0.25">
      <c r="N767" s="11"/>
    </row>
    <row r="768" spans="14:14" x14ac:dyDescent="0.25">
      <c r="N768" s="11"/>
    </row>
    <row r="769" spans="14:14" x14ac:dyDescent="0.25">
      <c r="N769" s="11"/>
    </row>
    <row r="770" spans="14:14" x14ac:dyDescent="0.25">
      <c r="N770" s="11"/>
    </row>
    <row r="771" spans="14:14" x14ac:dyDescent="0.25">
      <c r="N771" s="11"/>
    </row>
    <row r="772" spans="14:14" x14ac:dyDescent="0.25">
      <c r="N772" s="11"/>
    </row>
    <row r="773" spans="14:14" x14ac:dyDescent="0.25">
      <c r="N773" s="11"/>
    </row>
    <row r="774" spans="14:14" x14ac:dyDescent="0.25">
      <c r="N774" s="11"/>
    </row>
    <row r="775" spans="14:14" x14ac:dyDescent="0.25">
      <c r="N775" s="11"/>
    </row>
    <row r="776" spans="14:14" x14ac:dyDescent="0.25">
      <c r="N776" s="11"/>
    </row>
    <row r="777" spans="14:14" x14ac:dyDescent="0.25">
      <c r="N777" s="11"/>
    </row>
    <row r="778" spans="14:14" x14ac:dyDescent="0.25">
      <c r="N778" s="11"/>
    </row>
    <row r="779" spans="14:14" x14ac:dyDescent="0.25">
      <c r="N779" s="11"/>
    </row>
    <row r="780" spans="14:14" x14ac:dyDescent="0.25">
      <c r="N780" s="11"/>
    </row>
    <row r="781" spans="14:14" x14ac:dyDescent="0.25">
      <c r="N781" s="11"/>
    </row>
    <row r="782" spans="14:14" x14ac:dyDescent="0.25">
      <c r="N782" s="11"/>
    </row>
    <row r="783" spans="14:14" x14ac:dyDescent="0.25">
      <c r="N783" s="11"/>
    </row>
    <row r="784" spans="14:14" x14ac:dyDescent="0.25">
      <c r="N784" s="11"/>
    </row>
    <row r="785" spans="14:14" x14ac:dyDescent="0.25">
      <c r="N785" s="11"/>
    </row>
    <row r="786" spans="14:14" x14ac:dyDescent="0.25">
      <c r="N786" s="11"/>
    </row>
    <row r="787" spans="14:14" x14ac:dyDescent="0.25">
      <c r="N787" s="11"/>
    </row>
    <row r="788" spans="14:14" x14ac:dyDescent="0.25">
      <c r="N788" s="11"/>
    </row>
    <row r="789" spans="14:14" x14ac:dyDescent="0.25">
      <c r="N789" s="11"/>
    </row>
    <row r="790" spans="14:14" x14ac:dyDescent="0.25">
      <c r="N790" s="11"/>
    </row>
    <row r="791" spans="14:14" x14ac:dyDescent="0.25">
      <c r="N791" s="11"/>
    </row>
    <row r="792" spans="14:14" x14ac:dyDescent="0.25">
      <c r="N792" s="11"/>
    </row>
    <row r="793" spans="14:14" x14ac:dyDescent="0.25">
      <c r="N793" s="11"/>
    </row>
    <row r="794" spans="14:14" x14ac:dyDescent="0.25">
      <c r="N794" s="11"/>
    </row>
    <row r="795" spans="14:14" x14ac:dyDescent="0.25">
      <c r="N795" s="11"/>
    </row>
    <row r="796" spans="14:14" x14ac:dyDescent="0.25">
      <c r="N796" s="11"/>
    </row>
    <row r="797" spans="14:14" x14ac:dyDescent="0.25">
      <c r="N797" s="11"/>
    </row>
    <row r="798" spans="14:14" x14ac:dyDescent="0.25">
      <c r="N798" s="11"/>
    </row>
    <row r="799" spans="14:14" x14ac:dyDescent="0.25">
      <c r="N799" s="11"/>
    </row>
    <row r="800" spans="14:14" x14ac:dyDescent="0.25">
      <c r="N800" s="11"/>
    </row>
    <row r="801" spans="14:14" x14ac:dyDescent="0.25">
      <c r="N801" s="11"/>
    </row>
    <row r="802" spans="14:14" x14ac:dyDescent="0.25">
      <c r="N802" s="11"/>
    </row>
    <row r="803" spans="14:14" x14ac:dyDescent="0.25">
      <c r="N803" s="11"/>
    </row>
    <row r="804" spans="14:14" x14ac:dyDescent="0.25">
      <c r="N804" s="11"/>
    </row>
    <row r="805" spans="14:14" x14ac:dyDescent="0.25">
      <c r="N805" s="11"/>
    </row>
    <row r="806" spans="14:14" x14ac:dyDescent="0.25">
      <c r="N806" s="11"/>
    </row>
    <row r="807" spans="14:14" x14ac:dyDescent="0.25">
      <c r="N807" s="11"/>
    </row>
    <row r="808" spans="14:14" x14ac:dyDescent="0.25">
      <c r="N808" s="11"/>
    </row>
    <row r="809" spans="14:14" x14ac:dyDescent="0.25">
      <c r="N809" s="11"/>
    </row>
    <row r="810" spans="14:14" x14ac:dyDescent="0.25">
      <c r="N810" s="11"/>
    </row>
    <row r="811" spans="14:14" x14ac:dyDescent="0.25">
      <c r="N811" s="11"/>
    </row>
    <row r="812" spans="14:14" x14ac:dyDescent="0.25">
      <c r="N812" s="11"/>
    </row>
    <row r="813" spans="14:14" x14ac:dyDescent="0.25">
      <c r="N813" s="11"/>
    </row>
    <row r="814" spans="14:14" x14ac:dyDescent="0.25">
      <c r="N814" s="11"/>
    </row>
    <row r="815" spans="14:14" x14ac:dyDescent="0.25">
      <c r="N815" s="11"/>
    </row>
    <row r="816" spans="14:14" x14ac:dyDescent="0.25">
      <c r="N816" s="11"/>
    </row>
    <row r="817" spans="14:14" x14ac:dyDescent="0.25">
      <c r="N817" s="11"/>
    </row>
    <row r="818" spans="14:14" x14ac:dyDescent="0.25">
      <c r="N818" s="11"/>
    </row>
    <row r="819" spans="14:14" x14ac:dyDescent="0.25">
      <c r="N819" s="11"/>
    </row>
    <row r="820" spans="14:14" x14ac:dyDescent="0.25">
      <c r="N820" s="11"/>
    </row>
    <row r="821" spans="14:14" x14ac:dyDescent="0.25">
      <c r="N821" s="11"/>
    </row>
    <row r="822" spans="14:14" x14ac:dyDescent="0.25">
      <c r="N822" s="11"/>
    </row>
    <row r="823" spans="14:14" x14ac:dyDescent="0.25">
      <c r="N823" s="11"/>
    </row>
    <row r="824" spans="14:14" x14ac:dyDescent="0.25">
      <c r="N824" s="11"/>
    </row>
    <row r="825" spans="14:14" x14ac:dyDescent="0.25">
      <c r="N825" s="11"/>
    </row>
    <row r="857" spans="14:14" x14ac:dyDescent="0.25">
      <c r="N857" s="11"/>
    </row>
    <row r="858" spans="14:14" x14ac:dyDescent="0.25">
      <c r="N858" s="11"/>
    </row>
    <row r="859" spans="14:14" x14ac:dyDescent="0.25">
      <c r="N859" s="11"/>
    </row>
    <row r="860" spans="14:14" x14ac:dyDescent="0.25">
      <c r="N860" s="11"/>
    </row>
    <row r="861" spans="14:14" x14ac:dyDescent="0.25">
      <c r="N861" s="11"/>
    </row>
    <row r="862" spans="14:14" x14ac:dyDescent="0.25">
      <c r="N862" s="11"/>
    </row>
    <row r="864" spans="14:14" x14ac:dyDescent="0.25">
      <c r="N864" s="11"/>
    </row>
    <row r="865" spans="14:14" x14ac:dyDescent="0.25">
      <c r="N865" s="11"/>
    </row>
    <row r="866" spans="14:14" x14ac:dyDescent="0.25">
      <c r="N866" s="11"/>
    </row>
    <row r="867" spans="14:14" x14ac:dyDescent="0.25">
      <c r="N867" s="11"/>
    </row>
    <row r="868" spans="14:14" x14ac:dyDescent="0.25">
      <c r="N868" s="11"/>
    </row>
    <row r="870" spans="14:14" x14ac:dyDescent="0.25">
      <c r="N870" s="11"/>
    </row>
    <row r="871" spans="14:14" x14ac:dyDescent="0.25">
      <c r="N871" s="11"/>
    </row>
    <row r="872" spans="14:14" x14ac:dyDescent="0.25">
      <c r="N872" s="11"/>
    </row>
    <row r="873" spans="14:14" x14ac:dyDescent="0.25">
      <c r="N873" s="11"/>
    </row>
    <row r="875" spans="14:14" x14ac:dyDescent="0.25">
      <c r="N875" s="11"/>
    </row>
    <row r="878" spans="14:14" x14ac:dyDescent="0.25">
      <c r="N878" s="11"/>
    </row>
    <row r="879" spans="14:14" x14ac:dyDescent="0.25">
      <c r="N879" s="11"/>
    </row>
    <row r="881" spans="14:14" x14ac:dyDescent="0.25">
      <c r="N881" s="11"/>
    </row>
    <row r="882" spans="14:14" x14ac:dyDescent="0.25">
      <c r="N882" s="11"/>
    </row>
    <row r="883" spans="14:14" x14ac:dyDescent="0.25">
      <c r="N883" s="11"/>
    </row>
    <row r="884" spans="14:14" x14ac:dyDescent="0.25">
      <c r="N884" s="11"/>
    </row>
    <row r="885" spans="14:14" x14ac:dyDescent="0.25">
      <c r="N885" s="11"/>
    </row>
    <row r="886" spans="14:14" x14ac:dyDescent="0.25">
      <c r="N886" s="11"/>
    </row>
    <row r="887" spans="14:14" x14ac:dyDescent="0.25">
      <c r="N887" s="11"/>
    </row>
    <row r="888" spans="14:14" x14ac:dyDescent="0.25">
      <c r="N888" s="11"/>
    </row>
    <row r="893" spans="14:14" x14ac:dyDescent="0.25">
      <c r="N893" s="11"/>
    </row>
    <row r="898" spans="14:14" x14ac:dyDescent="0.25">
      <c r="N898" s="11"/>
    </row>
    <row r="899" spans="14:14" x14ac:dyDescent="0.25">
      <c r="N899" s="11"/>
    </row>
    <row r="900" spans="14:14" x14ac:dyDescent="0.25">
      <c r="N900" s="11"/>
    </row>
    <row r="904" spans="14:14" x14ac:dyDescent="0.25">
      <c r="N904" s="11"/>
    </row>
    <row r="910" spans="14:14" x14ac:dyDescent="0.25">
      <c r="N910" s="11"/>
    </row>
  </sheetData>
  <mergeCells count="23">
    <mergeCell ref="D42:D44"/>
    <mergeCell ref="G3:G26"/>
    <mergeCell ref="G27:G31"/>
    <mergeCell ref="G32:G62"/>
    <mergeCell ref="H3:H26"/>
    <mergeCell ref="H27:H31"/>
    <mergeCell ref="H32:H62"/>
    <mergeCell ref="D2:E2"/>
    <mergeCell ref="A1:K1"/>
    <mergeCell ref="A66:K66"/>
    <mergeCell ref="D45:D51"/>
    <mergeCell ref="D52:D62"/>
    <mergeCell ref="F3:F26"/>
    <mergeCell ref="F27:F31"/>
    <mergeCell ref="F32:F62"/>
    <mergeCell ref="E3:E26"/>
    <mergeCell ref="E27:E31"/>
    <mergeCell ref="E32:E62"/>
    <mergeCell ref="D3:D9"/>
    <mergeCell ref="D10:D14"/>
    <mergeCell ref="D15:D26"/>
    <mergeCell ref="D27:D31"/>
    <mergeCell ref="D32:D41"/>
  </mergeCells>
  <pageMargins left="0.7" right="0.7" top="0.75" bottom="0.75" header="0.3" footer="0.3"/>
  <pageSetup paperSize="9" scale="5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911"/>
  <sheetViews>
    <sheetView topLeftCell="A55" zoomScale="115" zoomScaleNormal="115" workbookViewId="0">
      <selection activeCell="D27" sqref="D27:D31"/>
    </sheetView>
  </sheetViews>
  <sheetFormatPr defaultColWidth="9.140625" defaultRowHeight="15" x14ac:dyDescent="0.25"/>
  <cols>
    <col min="1" max="1" width="9.140625" style="10"/>
    <col min="2" max="2" width="14.42578125" style="10" customWidth="1"/>
    <col min="3" max="3" width="15.140625" style="10" customWidth="1"/>
    <col min="4" max="5" width="17.42578125" style="10" customWidth="1"/>
    <col min="6" max="6" width="15.42578125" style="10" customWidth="1"/>
    <col min="7" max="7" width="15.28515625" style="10" customWidth="1"/>
    <col min="8" max="8" width="11.140625" style="10" customWidth="1"/>
    <col min="9" max="9" width="10.7109375" style="10" customWidth="1"/>
    <col min="10" max="10" width="12.7109375" style="10" customWidth="1"/>
    <col min="11" max="11" width="13.42578125" style="10" customWidth="1"/>
    <col min="12" max="12" width="9.140625" style="10" customWidth="1"/>
    <col min="13" max="16384" width="9.140625" style="10"/>
  </cols>
  <sheetData>
    <row r="1" spans="1:14" x14ac:dyDescent="0.25">
      <c r="A1" s="187" t="s">
        <v>153</v>
      </c>
      <c r="B1" s="187"/>
      <c r="C1" s="187"/>
      <c r="D1" s="187"/>
      <c r="E1" s="187"/>
      <c r="F1" s="187"/>
      <c r="G1" s="187"/>
      <c r="H1" s="187"/>
      <c r="I1" s="187"/>
      <c r="J1" s="187"/>
      <c r="K1" s="187"/>
    </row>
    <row r="2" spans="1:14" ht="28.5" x14ac:dyDescent="0.25">
      <c r="A2" s="12" t="s">
        <v>55</v>
      </c>
      <c r="B2" s="12" t="s">
        <v>56</v>
      </c>
      <c r="C2" s="12" t="s">
        <v>126</v>
      </c>
      <c r="D2" s="197" t="s">
        <v>142</v>
      </c>
      <c r="E2" s="197"/>
      <c r="F2" s="12" t="s">
        <v>129</v>
      </c>
      <c r="G2" s="12" t="s">
        <v>150</v>
      </c>
      <c r="H2" s="12" t="s">
        <v>151</v>
      </c>
      <c r="I2" s="12" t="s">
        <v>127</v>
      </c>
      <c r="J2" s="12" t="s">
        <v>152</v>
      </c>
      <c r="K2" s="12" t="s">
        <v>128</v>
      </c>
      <c r="N2" s="11"/>
    </row>
    <row r="3" spans="1:14" x14ac:dyDescent="0.25">
      <c r="A3" s="13">
        <v>1</v>
      </c>
      <c r="B3" s="13" t="s">
        <v>89</v>
      </c>
      <c r="C3" s="14">
        <v>85</v>
      </c>
      <c r="D3" s="198">
        <f>SUM(C3:C9)</f>
        <v>1147</v>
      </c>
      <c r="E3" s="198">
        <f>SUM(D3:D26)</f>
        <v>4183</v>
      </c>
      <c r="F3" s="192">
        <v>4578.93</v>
      </c>
      <c r="G3" s="192">
        <f t="shared" ref="G3:G32" si="0">F3-E3</f>
        <v>395.93000000000029</v>
      </c>
      <c r="H3" s="192">
        <f t="shared" ref="H3" si="1">COUNTA(B3:B26)</f>
        <v>24</v>
      </c>
      <c r="I3" s="13">
        <f t="shared" ref="I3:I26" si="2">C3/$E$3*100</f>
        <v>2.0320344250537894</v>
      </c>
      <c r="J3" s="15">
        <f t="shared" ref="J3:J26" si="3">ROUNDUP(I3*$G$3/100,4)</f>
        <v>8.0455000000000005</v>
      </c>
      <c r="K3" s="16">
        <f t="shared" ref="K3:K62" si="4">J3+C3</f>
        <v>93.045500000000004</v>
      </c>
      <c r="N3" s="11"/>
    </row>
    <row r="4" spans="1:14" x14ac:dyDescent="0.25">
      <c r="A4" s="13">
        <v>2</v>
      </c>
      <c r="B4" s="13" t="s">
        <v>68</v>
      </c>
      <c r="C4" s="14">
        <v>169</v>
      </c>
      <c r="D4" s="198"/>
      <c r="E4" s="198"/>
      <c r="F4" s="192"/>
      <c r="G4" s="192"/>
      <c r="H4" s="192"/>
      <c r="I4" s="13">
        <f t="shared" si="2"/>
        <v>4.0401625627540048</v>
      </c>
      <c r="J4" s="13">
        <f t="shared" si="3"/>
        <v>15.9963</v>
      </c>
      <c r="K4" s="16">
        <f t="shared" si="4"/>
        <v>184.99629999999999</v>
      </c>
      <c r="N4" s="11"/>
    </row>
    <row r="5" spans="1:14" x14ac:dyDescent="0.25">
      <c r="A5" s="13">
        <v>3</v>
      </c>
      <c r="B5" s="13" t="s">
        <v>130</v>
      </c>
      <c r="C5" s="14">
        <v>182</v>
      </c>
      <c r="D5" s="198"/>
      <c r="E5" s="198"/>
      <c r="F5" s="192"/>
      <c r="G5" s="192"/>
      <c r="H5" s="192"/>
      <c r="I5" s="13">
        <f t="shared" si="2"/>
        <v>4.3509442983504663</v>
      </c>
      <c r="J5" s="13">
        <f t="shared" si="3"/>
        <v>17.226700000000001</v>
      </c>
      <c r="K5" s="16">
        <f t="shared" si="4"/>
        <v>199.22669999999999</v>
      </c>
      <c r="N5" s="11"/>
    </row>
    <row r="6" spans="1:14" x14ac:dyDescent="0.25">
      <c r="A6" s="13">
        <v>4</v>
      </c>
      <c r="B6" s="13" t="s">
        <v>121</v>
      </c>
      <c r="C6" s="14">
        <v>166</v>
      </c>
      <c r="D6" s="198"/>
      <c r="E6" s="198"/>
      <c r="F6" s="192"/>
      <c r="G6" s="192"/>
      <c r="H6" s="192"/>
      <c r="I6" s="13">
        <f t="shared" si="2"/>
        <v>3.9684437006932827</v>
      </c>
      <c r="J6" s="13">
        <f t="shared" si="3"/>
        <v>15.712299999999999</v>
      </c>
      <c r="K6" s="16">
        <f t="shared" si="4"/>
        <v>181.7123</v>
      </c>
      <c r="N6" s="11"/>
    </row>
    <row r="7" spans="1:14" x14ac:dyDescent="0.25">
      <c r="A7" s="13">
        <v>5</v>
      </c>
      <c r="B7" s="13" t="s">
        <v>131</v>
      </c>
      <c r="C7" s="14">
        <v>254</v>
      </c>
      <c r="D7" s="198"/>
      <c r="E7" s="198"/>
      <c r="F7" s="192"/>
      <c r="G7" s="192"/>
      <c r="H7" s="192"/>
      <c r="I7" s="13">
        <f t="shared" si="2"/>
        <v>6.0721969878077937</v>
      </c>
      <c r="J7" s="13">
        <f t="shared" si="3"/>
        <v>24.041699999999999</v>
      </c>
      <c r="K7" s="16">
        <f t="shared" si="4"/>
        <v>278.04169999999999</v>
      </c>
      <c r="N7" s="11"/>
    </row>
    <row r="8" spans="1:14" x14ac:dyDescent="0.25">
      <c r="A8" s="13">
        <v>6</v>
      </c>
      <c r="B8" s="13" t="s">
        <v>132</v>
      </c>
      <c r="C8" s="14">
        <v>65</v>
      </c>
      <c r="D8" s="198"/>
      <c r="E8" s="198"/>
      <c r="F8" s="192"/>
      <c r="G8" s="192"/>
      <c r="H8" s="192"/>
      <c r="I8" s="13">
        <f t="shared" si="2"/>
        <v>1.5539086779823095</v>
      </c>
      <c r="J8" s="13">
        <f t="shared" si="3"/>
        <v>6.1524000000000001</v>
      </c>
      <c r="K8" s="16">
        <f t="shared" si="4"/>
        <v>71.1524</v>
      </c>
      <c r="N8" s="11"/>
    </row>
    <row r="9" spans="1:14" x14ac:dyDescent="0.25">
      <c r="A9" s="13">
        <v>7</v>
      </c>
      <c r="B9" s="13" t="s">
        <v>133</v>
      </c>
      <c r="C9" s="14">
        <f>156+70</f>
        <v>226</v>
      </c>
      <c r="D9" s="198"/>
      <c r="E9" s="198"/>
      <c r="F9" s="192"/>
      <c r="G9" s="192"/>
      <c r="H9" s="192"/>
      <c r="I9" s="13">
        <f t="shared" si="2"/>
        <v>5.4028209419077218</v>
      </c>
      <c r="J9" s="13">
        <f t="shared" si="3"/>
        <v>21.391400000000001</v>
      </c>
      <c r="K9" s="16">
        <f t="shared" si="4"/>
        <v>247.3914</v>
      </c>
      <c r="N9" s="11"/>
    </row>
    <row r="10" spans="1:14" x14ac:dyDescent="0.25">
      <c r="A10" s="13">
        <v>8</v>
      </c>
      <c r="B10" s="13" t="s">
        <v>89</v>
      </c>
      <c r="C10" s="17">
        <v>147</v>
      </c>
      <c r="D10" s="199">
        <f>SUM(C10:C14)</f>
        <v>902</v>
      </c>
      <c r="E10" s="198"/>
      <c r="F10" s="192"/>
      <c r="G10" s="192"/>
      <c r="H10" s="192"/>
      <c r="I10" s="13">
        <f t="shared" si="2"/>
        <v>3.5142242409753761</v>
      </c>
      <c r="J10" s="13">
        <f t="shared" si="3"/>
        <v>13.9139</v>
      </c>
      <c r="K10" s="16">
        <f t="shared" si="4"/>
        <v>160.91390000000001</v>
      </c>
      <c r="N10" s="11"/>
    </row>
    <row r="11" spans="1:14" x14ac:dyDescent="0.25">
      <c r="A11" s="13">
        <v>9</v>
      </c>
      <c r="B11" s="13" t="s">
        <v>123</v>
      </c>
      <c r="C11" s="17">
        <v>172</v>
      </c>
      <c r="D11" s="199"/>
      <c r="E11" s="198"/>
      <c r="F11" s="192"/>
      <c r="G11" s="192"/>
      <c r="H11" s="192"/>
      <c r="I11" s="13">
        <f t="shared" si="2"/>
        <v>4.111881424814726</v>
      </c>
      <c r="J11" s="13">
        <f t="shared" si="3"/>
        <v>16.280200000000001</v>
      </c>
      <c r="K11" s="16">
        <f t="shared" si="4"/>
        <v>188.28020000000001</v>
      </c>
      <c r="N11" s="11"/>
    </row>
    <row r="12" spans="1:14" x14ac:dyDescent="0.25">
      <c r="A12" s="13">
        <v>10</v>
      </c>
      <c r="B12" s="13" t="s">
        <v>109</v>
      </c>
      <c r="C12" s="17">
        <v>161</v>
      </c>
      <c r="D12" s="199"/>
      <c r="E12" s="198"/>
      <c r="F12" s="192"/>
      <c r="G12" s="192"/>
      <c r="H12" s="192"/>
      <c r="I12" s="13">
        <f t="shared" si="2"/>
        <v>3.8489122639254121</v>
      </c>
      <c r="J12" s="13">
        <f t="shared" si="3"/>
        <v>15.238999999999999</v>
      </c>
      <c r="K12" s="16">
        <f t="shared" si="4"/>
        <v>176.239</v>
      </c>
      <c r="N12" s="11"/>
    </row>
    <row r="13" spans="1:14" x14ac:dyDescent="0.25">
      <c r="A13" s="13">
        <v>11</v>
      </c>
      <c r="B13" s="13" t="s">
        <v>112</v>
      </c>
      <c r="C13" s="17">
        <v>262</v>
      </c>
      <c r="D13" s="199"/>
      <c r="E13" s="198"/>
      <c r="F13" s="192"/>
      <c r="G13" s="192"/>
      <c r="H13" s="192"/>
      <c r="I13" s="13">
        <f t="shared" si="2"/>
        <v>6.2634472866363851</v>
      </c>
      <c r="J13" s="13">
        <f t="shared" si="3"/>
        <v>24.7989</v>
      </c>
      <c r="K13" s="16">
        <f t="shared" si="4"/>
        <v>286.7989</v>
      </c>
      <c r="N13" s="11"/>
    </row>
    <row r="14" spans="1:14" x14ac:dyDescent="0.25">
      <c r="A14" s="13">
        <v>12</v>
      </c>
      <c r="B14" s="13" t="s">
        <v>80</v>
      </c>
      <c r="C14" s="17">
        <v>160</v>
      </c>
      <c r="D14" s="199"/>
      <c r="E14" s="198"/>
      <c r="F14" s="192"/>
      <c r="G14" s="192"/>
      <c r="H14" s="192"/>
      <c r="I14" s="13">
        <f t="shared" si="2"/>
        <v>3.8250059765718381</v>
      </c>
      <c r="J14" s="13">
        <f t="shared" si="3"/>
        <v>15.144399999999999</v>
      </c>
      <c r="K14" s="16">
        <f t="shared" si="4"/>
        <v>175.14439999999999</v>
      </c>
      <c r="N14" s="11"/>
    </row>
    <row r="15" spans="1:14" x14ac:dyDescent="0.25">
      <c r="A15" s="13">
        <v>13</v>
      </c>
      <c r="B15" s="13" t="s">
        <v>134</v>
      </c>
      <c r="C15" s="18">
        <v>166</v>
      </c>
      <c r="D15" s="200">
        <f>SUM(C15:C26)</f>
        <v>2134</v>
      </c>
      <c r="E15" s="198"/>
      <c r="F15" s="192"/>
      <c r="G15" s="192"/>
      <c r="H15" s="192"/>
      <c r="I15" s="13">
        <f t="shared" si="2"/>
        <v>3.9684437006932827</v>
      </c>
      <c r="J15" s="13">
        <f t="shared" si="3"/>
        <v>15.712299999999999</v>
      </c>
      <c r="K15" s="16">
        <f t="shared" si="4"/>
        <v>181.7123</v>
      </c>
      <c r="N15" s="11"/>
    </row>
    <row r="16" spans="1:14" x14ac:dyDescent="0.25">
      <c r="A16" s="13">
        <v>14</v>
      </c>
      <c r="B16" s="13" t="s">
        <v>135</v>
      </c>
      <c r="C16" s="18">
        <v>262</v>
      </c>
      <c r="D16" s="200"/>
      <c r="E16" s="198"/>
      <c r="F16" s="192"/>
      <c r="G16" s="192"/>
      <c r="H16" s="192"/>
      <c r="I16" s="13">
        <f t="shared" si="2"/>
        <v>6.2634472866363851</v>
      </c>
      <c r="J16" s="13">
        <f t="shared" si="3"/>
        <v>24.7989</v>
      </c>
      <c r="K16" s="16">
        <f t="shared" si="4"/>
        <v>286.7989</v>
      </c>
      <c r="N16" s="11"/>
    </row>
    <row r="17" spans="1:14" x14ac:dyDescent="0.25">
      <c r="A17" s="13">
        <v>15</v>
      </c>
      <c r="B17" s="13" t="s">
        <v>120</v>
      </c>
      <c r="C17" s="18">
        <v>231</v>
      </c>
      <c r="D17" s="200"/>
      <c r="E17" s="198"/>
      <c r="F17" s="192"/>
      <c r="G17" s="192"/>
      <c r="H17" s="192"/>
      <c r="I17" s="13">
        <f t="shared" si="2"/>
        <v>5.522352378675591</v>
      </c>
      <c r="J17" s="13">
        <f t="shared" si="3"/>
        <v>21.864699999999999</v>
      </c>
      <c r="K17" s="16">
        <f t="shared" si="4"/>
        <v>252.8647</v>
      </c>
      <c r="N17" s="11"/>
    </row>
    <row r="18" spans="1:14" x14ac:dyDescent="0.25">
      <c r="A18" s="13">
        <v>16</v>
      </c>
      <c r="B18" s="13" t="s">
        <v>103</v>
      </c>
      <c r="C18" s="18">
        <v>259</v>
      </c>
      <c r="D18" s="200"/>
      <c r="E18" s="198"/>
      <c r="F18" s="192"/>
      <c r="G18" s="192"/>
      <c r="H18" s="192"/>
      <c r="I18" s="13">
        <f t="shared" si="2"/>
        <v>6.191728424575663</v>
      </c>
      <c r="J18" s="13">
        <f t="shared" si="3"/>
        <v>24.515000000000001</v>
      </c>
      <c r="K18" s="16">
        <f t="shared" si="4"/>
        <v>283.51499999999999</v>
      </c>
      <c r="N18" s="11"/>
    </row>
    <row r="19" spans="1:14" x14ac:dyDescent="0.25">
      <c r="A19" s="13">
        <v>17</v>
      </c>
      <c r="B19" s="13" t="s">
        <v>75</v>
      </c>
      <c r="C19" s="18">
        <v>113</v>
      </c>
      <c r="D19" s="200"/>
      <c r="E19" s="198"/>
      <c r="F19" s="192"/>
      <c r="G19" s="192"/>
      <c r="H19" s="192"/>
      <c r="I19" s="13">
        <f t="shared" si="2"/>
        <v>2.7014104709538609</v>
      </c>
      <c r="J19" s="13">
        <f t="shared" si="3"/>
        <v>10.6957</v>
      </c>
      <c r="K19" s="16">
        <f t="shared" si="4"/>
        <v>123.6957</v>
      </c>
      <c r="N19" s="11"/>
    </row>
    <row r="20" spans="1:14" x14ac:dyDescent="0.25">
      <c r="A20" s="13">
        <v>18</v>
      </c>
      <c r="B20" s="13" t="s">
        <v>100</v>
      </c>
      <c r="C20" s="18">
        <v>76</v>
      </c>
      <c r="D20" s="200"/>
      <c r="E20" s="198"/>
      <c r="F20" s="192"/>
      <c r="G20" s="192"/>
      <c r="H20" s="192"/>
      <c r="I20" s="13">
        <f t="shared" si="2"/>
        <v>1.8168778388716234</v>
      </c>
      <c r="J20" s="13">
        <f t="shared" si="3"/>
        <v>7.1936</v>
      </c>
      <c r="K20" s="16">
        <f t="shared" si="4"/>
        <v>83.193600000000004</v>
      </c>
      <c r="N20" s="11"/>
    </row>
    <row r="21" spans="1:14" x14ac:dyDescent="0.25">
      <c r="A21" s="13">
        <v>19</v>
      </c>
      <c r="B21" s="13" t="s">
        <v>136</v>
      </c>
      <c r="C21" s="18">
        <v>184</v>
      </c>
      <c r="D21" s="200"/>
      <c r="E21" s="198"/>
      <c r="F21" s="192"/>
      <c r="G21" s="192"/>
      <c r="H21" s="192"/>
      <c r="I21" s="13">
        <f t="shared" si="2"/>
        <v>4.3987568730576143</v>
      </c>
      <c r="J21" s="13">
        <f t="shared" si="3"/>
        <v>17.416</v>
      </c>
      <c r="K21" s="16">
        <f t="shared" si="4"/>
        <v>201.416</v>
      </c>
      <c r="N21" s="11"/>
    </row>
    <row r="22" spans="1:14" x14ac:dyDescent="0.25">
      <c r="A22" s="13">
        <v>20</v>
      </c>
      <c r="B22" s="13" t="s">
        <v>137</v>
      </c>
      <c r="C22" s="18">
        <v>295</v>
      </c>
      <c r="D22" s="200"/>
      <c r="E22" s="198"/>
      <c r="F22" s="192"/>
      <c r="G22" s="192"/>
      <c r="H22" s="192"/>
      <c r="I22" s="13">
        <f t="shared" si="2"/>
        <v>7.0523547693043271</v>
      </c>
      <c r="J22" s="13">
        <f t="shared" si="3"/>
        <v>27.9224</v>
      </c>
      <c r="K22" s="16">
        <f t="shared" si="4"/>
        <v>322.92239999999998</v>
      </c>
      <c r="N22" s="11"/>
    </row>
    <row r="23" spans="1:14" x14ac:dyDescent="0.25">
      <c r="A23" s="13">
        <v>21</v>
      </c>
      <c r="B23" s="13" t="s">
        <v>58</v>
      </c>
      <c r="C23" s="18">
        <v>165</v>
      </c>
      <c r="D23" s="200"/>
      <c r="E23" s="198"/>
      <c r="F23" s="192"/>
      <c r="G23" s="192"/>
      <c r="H23" s="192"/>
      <c r="I23" s="13">
        <f t="shared" si="2"/>
        <v>3.9445374133397082</v>
      </c>
      <c r="J23" s="13">
        <f t="shared" si="3"/>
        <v>15.617699999999999</v>
      </c>
      <c r="K23" s="16">
        <f t="shared" si="4"/>
        <v>180.61770000000001</v>
      </c>
      <c r="N23" s="11"/>
    </row>
    <row r="24" spans="1:14" x14ac:dyDescent="0.25">
      <c r="A24" s="13">
        <v>22</v>
      </c>
      <c r="B24" s="13" t="s">
        <v>91</v>
      </c>
      <c r="C24" s="18">
        <v>74</v>
      </c>
      <c r="D24" s="200"/>
      <c r="E24" s="198"/>
      <c r="F24" s="192"/>
      <c r="G24" s="192"/>
      <c r="H24" s="192"/>
      <c r="I24" s="13">
        <f t="shared" si="2"/>
        <v>1.7690652641644753</v>
      </c>
      <c r="J24" s="13">
        <f t="shared" si="3"/>
        <v>7.0042999999999997</v>
      </c>
      <c r="K24" s="16">
        <f t="shared" si="4"/>
        <v>81.004300000000001</v>
      </c>
      <c r="N24" s="11"/>
    </row>
    <row r="25" spans="1:14" x14ac:dyDescent="0.25">
      <c r="A25" s="13">
        <v>23</v>
      </c>
      <c r="B25" s="13" t="s">
        <v>87</v>
      </c>
      <c r="C25" s="18">
        <v>252</v>
      </c>
      <c r="D25" s="200"/>
      <c r="E25" s="198"/>
      <c r="F25" s="192"/>
      <c r="G25" s="192"/>
      <c r="H25" s="192"/>
      <c r="I25" s="13">
        <f t="shared" si="2"/>
        <v>6.0243844131006457</v>
      </c>
      <c r="J25" s="13">
        <f t="shared" si="3"/>
        <v>23.852399999999999</v>
      </c>
      <c r="K25" s="16">
        <f t="shared" si="4"/>
        <v>275.85239999999999</v>
      </c>
      <c r="N25" s="11"/>
    </row>
    <row r="26" spans="1:14" x14ac:dyDescent="0.25">
      <c r="A26" s="13">
        <v>24</v>
      </c>
      <c r="B26" s="13" t="s">
        <v>116</v>
      </c>
      <c r="C26" s="18">
        <v>57</v>
      </c>
      <c r="D26" s="200"/>
      <c r="E26" s="198"/>
      <c r="F26" s="192"/>
      <c r="G26" s="192"/>
      <c r="H26" s="192"/>
      <c r="I26" s="13">
        <f t="shared" si="2"/>
        <v>1.3626583791537175</v>
      </c>
      <c r="J26" s="13">
        <f t="shared" si="3"/>
        <v>5.3952</v>
      </c>
      <c r="K26" s="16">
        <f t="shared" si="4"/>
        <v>62.395200000000003</v>
      </c>
      <c r="N26" s="11"/>
    </row>
    <row r="27" spans="1:14" x14ac:dyDescent="0.25">
      <c r="A27" s="13">
        <v>25</v>
      </c>
      <c r="B27" s="13" t="s">
        <v>116</v>
      </c>
      <c r="C27" s="19">
        <v>197</v>
      </c>
      <c r="D27" s="191">
        <f>SUM(C27:C31)</f>
        <v>804</v>
      </c>
      <c r="E27" s="191">
        <f>D27</f>
        <v>804</v>
      </c>
      <c r="F27" s="192">
        <v>906.18</v>
      </c>
      <c r="G27" s="192">
        <f t="shared" si="0"/>
        <v>102.17999999999995</v>
      </c>
      <c r="H27" s="192">
        <f>COUNTA(B27:B31)</f>
        <v>5</v>
      </c>
      <c r="I27" s="13">
        <f t="shared" ref="I27:I31" si="5">C27/$E$27*100</f>
        <v>24.502487562189053</v>
      </c>
      <c r="J27" s="13">
        <f t="shared" ref="J27:J31" si="6">ROUNDUP(I27*$G$27/100,4)</f>
        <v>25.0367</v>
      </c>
      <c r="K27" s="16">
        <f t="shared" si="4"/>
        <v>222.0367</v>
      </c>
      <c r="N27" s="11"/>
    </row>
    <row r="28" spans="1:14" x14ac:dyDescent="0.25">
      <c r="A28" s="13">
        <v>26</v>
      </c>
      <c r="B28" s="13" t="s">
        <v>66</v>
      </c>
      <c r="C28" s="19">
        <v>108</v>
      </c>
      <c r="D28" s="191"/>
      <c r="E28" s="191"/>
      <c r="F28" s="192"/>
      <c r="G28" s="192"/>
      <c r="H28" s="192"/>
      <c r="I28" s="13">
        <f t="shared" si="5"/>
        <v>13.432835820895523</v>
      </c>
      <c r="J28" s="13">
        <f t="shared" si="6"/>
        <v>13.7257</v>
      </c>
      <c r="K28" s="16">
        <f t="shared" si="4"/>
        <v>121.7257</v>
      </c>
      <c r="N28" s="11"/>
    </row>
    <row r="29" spans="1:14" x14ac:dyDescent="0.25">
      <c r="A29" s="13">
        <v>27</v>
      </c>
      <c r="B29" s="13" t="s">
        <v>138</v>
      </c>
      <c r="C29" s="19">
        <v>109</v>
      </c>
      <c r="D29" s="191"/>
      <c r="E29" s="191"/>
      <c r="F29" s="192"/>
      <c r="G29" s="192"/>
      <c r="H29" s="192"/>
      <c r="I29" s="13">
        <f t="shared" si="5"/>
        <v>13.557213930348258</v>
      </c>
      <c r="J29" s="13">
        <f t="shared" si="6"/>
        <v>13.8528</v>
      </c>
      <c r="K29" s="16">
        <f t="shared" si="4"/>
        <v>122.8528</v>
      </c>
      <c r="N29" s="11"/>
    </row>
    <row r="30" spans="1:14" x14ac:dyDescent="0.25">
      <c r="A30" s="13">
        <v>28</v>
      </c>
      <c r="B30" s="13" t="s">
        <v>107</v>
      </c>
      <c r="C30" s="19">
        <v>190</v>
      </c>
      <c r="D30" s="191"/>
      <c r="E30" s="191"/>
      <c r="F30" s="192"/>
      <c r="G30" s="192"/>
      <c r="H30" s="192"/>
      <c r="I30" s="13">
        <f t="shared" si="5"/>
        <v>23.631840796019901</v>
      </c>
      <c r="J30" s="13">
        <f t="shared" si="6"/>
        <v>24.147099999999998</v>
      </c>
      <c r="K30" s="16">
        <f t="shared" si="4"/>
        <v>214.14709999999999</v>
      </c>
      <c r="N30" s="11"/>
    </row>
    <row r="31" spans="1:14" x14ac:dyDescent="0.25">
      <c r="A31" s="13">
        <v>29</v>
      </c>
      <c r="B31" s="13" t="s">
        <v>139</v>
      </c>
      <c r="C31" s="19">
        <v>200</v>
      </c>
      <c r="D31" s="191"/>
      <c r="E31" s="191"/>
      <c r="F31" s="192"/>
      <c r="G31" s="192"/>
      <c r="H31" s="192"/>
      <c r="I31" s="13">
        <f t="shared" si="5"/>
        <v>24.875621890547265</v>
      </c>
      <c r="J31" s="13">
        <f t="shared" si="6"/>
        <v>25.417999999999999</v>
      </c>
      <c r="K31" s="16">
        <f t="shared" si="4"/>
        <v>225.41800000000001</v>
      </c>
      <c r="N31" s="11"/>
    </row>
    <row r="32" spans="1:14" x14ac:dyDescent="0.25">
      <c r="A32" s="13">
        <v>30</v>
      </c>
      <c r="B32" s="13" t="s">
        <v>140</v>
      </c>
      <c r="C32" s="20">
        <v>297</v>
      </c>
      <c r="D32" s="196">
        <f>SUM(C32:C41)</f>
        <v>1773</v>
      </c>
      <c r="E32" s="196">
        <f>SUM(D32:D62)</f>
        <v>5114.7</v>
      </c>
      <c r="F32" s="192">
        <v>5400.77</v>
      </c>
      <c r="G32" s="192">
        <f t="shared" si="0"/>
        <v>286.07000000000062</v>
      </c>
      <c r="H32" s="192">
        <f>COUNTA(B32:B62)</f>
        <v>31</v>
      </c>
      <c r="I32" s="13">
        <f t="shared" ref="I32:I62" si="7">C32/$E$32*100</f>
        <v>5.8067921872250574</v>
      </c>
      <c r="J32" s="13">
        <f t="shared" ref="J32:J62" si="8">ROUNDUP(I32*$G$32/100,4)</f>
        <v>16.611499999999999</v>
      </c>
      <c r="K32" s="16">
        <f t="shared" si="4"/>
        <v>313.61149999999998</v>
      </c>
      <c r="N32" s="11"/>
    </row>
    <row r="33" spans="1:14" x14ac:dyDescent="0.25">
      <c r="A33" s="13">
        <v>31</v>
      </c>
      <c r="B33" s="13" t="s">
        <v>111</v>
      </c>
      <c r="C33" s="20">
        <v>79</v>
      </c>
      <c r="D33" s="196"/>
      <c r="E33" s="196"/>
      <c r="F33" s="192"/>
      <c r="G33" s="192"/>
      <c r="H33" s="192"/>
      <c r="I33" s="13">
        <f t="shared" si="7"/>
        <v>1.5445676188241735</v>
      </c>
      <c r="J33" s="13">
        <f t="shared" si="8"/>
        <v>4.4185999999999996</v>
      </c>
      <c r="K33" s="16">
        <f t="shared" si="4"/>
        <v>83.418599999999998</v>
      </c>
      <c r="N33" s="11"/>
    </row>
    <row r="34" spans="1:14" x14ac:dyDescent="0.25">
      <c r="A34" s="13">
        <v>32</v>
      </c>
      <c r="B34" s="13" t="s">
        <v>73</v>
      </c>
      <c r="C34" s="20">
        <f>127+84</f>
        <v>211</v>
      </c>
      <c r="D34" s="196"/>
      <c r="E34" s="196"/>
      <c r="F34" s="192"/>
      <c r="G34" s="192"/>
      <c r="H34" s="192"/>
      <c r="I34" s="13">
        <f t="shared" si="7"/>
        <v>4.1253641464797548</v>
      </c>
      <c r="J34" s="13">
        <f t="shared" si="8"/>
        <v>11.801499999999999</v>
      </c>
      <c r="K34" s="16">
        <f t="shared" si="4"/>
        <v>222.8015</v>
      </c>
      <c r="N34" s="11"/>
    </row>
    <row r="35" spans="1:14" x14ac:dyDescent="0.25">
      <c r="A35" s="13">
        <v>33</v>
      </c>
      <c r="B35" s="13" t="s">
        <v>77</v>
      </c>
      <c r="C35" s="20">
        <v>131</v>
      </c>
      <c r="D35" s="196"/>
      <c r="E35" s="196"/>
      <c r="F35" s="192"/>
      <c r="G35" s="192"/>
      <c r="H35" s="192"/>
      <c r="I35" s="13">
        <f t="shared" si="7"/>
        <v>2.5612450388097052</v>
      </c>
      <c r="J35" s="13">
        <f t="shared" si="8"/>
        <v>7.327</v>
      </c>
      <c r="K35" s="16">
        <f t="shared" si="4"/>
        <v>138.327</v>
      </c>
      <c r="N35" s="11"/>
    </row>
    <row r="36" spans="1:14" x14ac:dyDescent="0.25">
      <c r="A36" s="13">
        <v>34</v>
      </c>
      <c r="B36" s="13" t="s">
        <v>141</v>
      </c>
      <c r="C36" s="20">
        <v>110</v>
      </c>
      <c r="D36" s="196"/>
      <c r="E36" s="196"/>
      <c r="F36" s="192"/>
      <c r="G36" s="192"/>
      <c r="H36" s="192"/>
      <c r="I36" s="13">
        <f t="shared" si="7"/>
        <v>2.1506637730463174</v>
      </c>
      <c r="J36" s="13">
        <f t="shared" si="8"/>
        <v>6.1524999999999999</v>
      </c>
      <c r="K36" s="16">
        <f t="shared" si="4"/>
        <v>116.1525</v>
      </c>
      <c r="N36" s="11"/>
    </row>
    <row r="37" spans="1:14" x14ac:dyDescent="0.25">
      <c r="A37" s="13">
        <v>35</v>
      </c>
      <c r="B37" s="13" t="s">
        <v>114</v>
      </c>
      <c r="C37" s="20">
        <v>167</v>
      </c>
      <c r="D37" s="196"/>
      <c r="E37" s="196"/>
      <c r="F37" s="192"/>
      <c r="G37" s="192"/>
      <c r="H37" s="192"/>
      <c r="I37" s="13">
        <f t="shared" si="7"/>
        <v>3.2650986372612274</v>
      </c>
      <c r="J37" s="13">
        <f t="shared" si="8"/>
        <v>9.3405000000000005</v>
      </c>
      <c r="K37" s="16">
        <f t="shared" si="4"/>
        <v>176.34049999999999</v>
      </c>
      <c r="N37" s="11"/>
    </row>
    <row r="38" spans="1:14" x14ac:dyDescent="0.25">
      <c r="A38" s="13">
        <v>36</v>
      </c>
      <c r="B38" s="13" t="s">
        <v>63</v>
      </c>
      <c r="C38" s="20">
        <v>165</v>
      </c>
      <c r="D38" s="196"/>
      <c r="E38" s="196"/>
      <c r="F38" s="192"/>
      <c r="G38" s="192"/>
      <c r="H38" s="192"/>
      <c r="I38" s="13">
        <f t="shared" si="7"/>
        <v>3.2259956595694765</v>
      </c>
      <c r="J38" s="13">
        <f t="shared" si="8"/>
        <v>9.2286999999999999</v>
      </c>
      <c r="K38" s="16">
        <f t="shared" si="4"/>
        <v>174.2287</v>
      </c>
      <c r="N38" s="11"/>
    </row>
    <row r="39" spans="1:14" x14ac:dyDescent="0.25">
      <c r="A39" s="13">
        <v>37</v>
      </c>
      <c r="B39" s="13" t="s">
        <v>108</v>
      </c>
      <c r="C39" s="20">
        <v>198</v>
      </c>
      <c r="D39" s="196"/>
      <c r="E39" s="196"/>
      <c r="F39" s="192"/>
      <c r="G39" s="192"/>
      <c r="H39" s="192"/>
      <c r="I39" s="13">
        <f t="shared" si="7"/>
        <v>3.8711947914833718</v>
      </c>
      <c r="J39" s="13">
        <f t="shared" si="8"/>
        <v>11.074399999999999</v>
      </c>
      <c r="K39" s="16">
        <f t="shared" si="4"/>
        <v>209.0744</v>
      </c>
      <c r="N39" s="11"/>
    </row>
    <row r="40" spans="1:14" x14ac:dyDescent="0.25">
      <c r="A40" s="13">
        <v>38</v>
      </c>
      <c r="B40" s="13" t="s">
        <v>115</v>
      </c>
      <c r="C40" s="20">
        <v>187</v>
      </c>
      <c r="D40" s="196"/>
      <c r="E40" s="196"/>
      <c r="F40" s="192"/>
      <c r="G40" s="192"/>
      <c r="H40" s="192"/>
      <c r="I40" s="13">
        <f t="shared" si="7"/>
        <v>3.65612841417874</v>
      </c>
      <c r="J40" s="13">
        <f t="shared" si="8"/>
        <v>10.459099999999999</v>
      </c>
      <c r="K40" s="16">
        <f t="shared" si="4"/>
        <v>197.45910000000001</v>
      </c>
      <c r="N40" s="11"/>
    </row>
    <row r="41" spans="1:14" x14ac:dyDescent="0.25">
      <c r="A41" s="13">
        <v>39</v>
      </c>
      <c r="B41" s="13" t="s">
        <v>104</v>
      </c>
      <c r="C41" s="20">
        <v>228</v>
      </c>
      <c r="D41" s="196"/>
      <c r="E41" s="196"/>
      <c r="F41" s="192"/>
      <c r="G41" s="192"/>
      <c r="H41" s="192"/>
      <c r="I41" s="13">
        <f t="shared" si="7"/>
        <v>4.45773945685964</v>
      </c>
      <c r="J41" s="13">
        <f t="shared" si="8"/>
        <v>12.7523</v>
      </c>
      <c r="K41" s="16">
        <f t="shared" si="4"/>
        <v>240.75229999999999</v>
      </c>
      <c r="N41" s="11"/>
    </row>
    <row r="42" spans="1:14" ht="15" customHeight="1" x14ac:dyDescent="0.25">
      <c r="A42" s="13">
        <v>40</v>
      </c>
      <c r="B42" s="13" t="s">
        <v>97</v>
      </c>
      <c r="C42" s="21">
        <v>177</v>
      </c>
      <c r="D42" s="193">
        <f>SUM(C42:C44)</f>
        <v>467</v>
      </c>
      <c r="E42" s="196"/>
      <c r="F42" s="192"/>
      <c r="G42" s="192"/>
      <c r="H42" s="192"/>
      <c r="I42" s="13">
        <f t="shared" si="7"/>
        <v>3.4606135257199835</v>
      </c>
      <c r="J42" s="13">
        <f t="shared" si="8"/>
        <v>9.899799999999999</v>
      </c>
      <c r="K42" s="16">
        <f t="shared" si="4"/>
        <v>186.8998</v>
      </c>
      <c r="N42" s="11"/>
    </row>
    <row r="43" spans="1:14" ht="30.75" customHeight="1" x14ac:dyDescent="0.25">
      <c r="A43" s="13">
        <v>41</v>
      </c>
      <c r="B43" s="13" t="s">
        <v>81</v>
      </c>
      <c r="C43" s="21">
        <v>129</v>
      </c>
      <c r="D43" s="193"/>
      <c r="E43" s="196"/>
      <c r="F43" s="192"/>
      <c r="G43" s="192"/>
      <c r="H43" s="192"/>
      <c r="I43" s="13">
        <f t="shared" si="7"/>
        <v>2.5221420611179544</v>
      </c>
      <c r="J43" s="13">
        <f t="shared" si="8"/>
        <v>7.2150999999999996</v>
      </c>
      <c r="K43" s="16">
        <f t="shared" si="4"/>
        <v>136.21510000000001</v>
      </c>
      <c r="N43" s="11"/>
    </row>
    <row r="44" spans="1:14" x14ac:dyDescent="0.25">
      <c r="A44" s="13">
        <v>42</v>
      </c>
      <c r="B44" s="13" t="s">
        <v>67</v>
      </c>
      <c r="C44" s="21">
        <v>161</v>
      </c>
      <c r="D44" s="193"/>
      <c r="E44" s="196"/>
      <c r="F44" s="192"/>
      <c r="G44" s="192"/>
      <c r="H44" s="192"/>
      <c r="I44" s="13">
        <f t="shared" si="7"/>
        <v>3.1477897041859735</v>
      </c>
      <c r="J44" s="13">
        <f t="shared" si="8"/>
        <v>9.0048999999999992</v>
      </c>
      <c r="K44" s="16">
        <f t="shared" si="4"/>
        <v>170.00489999999999</v>
      </c>
      <c r="N44" s="11"/>
    </row>
    <row r="45" spans="1:14" x14ac:dyDescent="0.25">
      <c r="A45" s="13">
        <v>43</v>
      </c>
      <c r="B45" s="13" t="s">
        <v>143</v>
      </c>
      <c r="C45" s="22">
        <v>182</v>
      </c>
      <c r="D45" s="194">
        <f>SUM(C45:C51)</f>
        <v>1312.7</v>
      </c>
      <c r="E45" s="196"/>
      <c r="F45" s="192"/>
      <c r="G45" s="192"/>
      <c r="H45" s="192"/>
      <c r="I45" s="13">
        <f t="shared" si="7"/>
        <v>3.5583709699493622</v>
      </c>
      <c r="J45" s="13">
        <f t="shared" si="8"/>
        <v>10.179499999999999</v>
      </c>
      <c r="K45" s="16">
        <f t="shared" si="4"/>
        <v>192.17949999999999</v>
      </c>
      <c r="N45" s="11"/>
    </row>
    <row r="46" spans="1:14" x14ac:dyDescent="0.25">
      <c r="A46" s="13">
        <v>44</v>
      </c>
      <c r="B46" s="13" t="s">
        <v>144</v>
      </c>
      <c r="C46" s="22">
        <v>205</v>
      </c>
      <c r="D46" s="194"/>
      <c r="E46" s="196"/>
      <c r="F46" s="192"/>
      <c r="G46" s="192"/>
      <c r="H46" s="192"/>
      <c r="I46" s="13">
        <f t="shared" si="7"/>
        <v>4.0080552134045009</v>
      </c>
      <c r="J46" s="13">
        <f t="shared" si="8"/>
        <v>11.4659</v>
      </c>
      <c r="K46" s="16">
        <f t="shared" si="4"/>
        <v>216.4659</v>
      </c>
      <c r="N46" s="11"/>
    </row>
    <row r="47" spans="1:14" x14ac:dyDescent="0.25">
      <c r="A47" s="13">
        <v>45</v>
      </c>
      <c r="B47" s="13" t="s">
        <v>145</v>
      </c>
      <c r="C47" s="22">
        <v>129</v>
      </c>
      <c r="D47" s="194"/>
      <c r="E47" s="196"/>
      <c r="F47" s="192"/>
      <c r="G47" s="192"/>
      <c r="H47" s="192"/>
      <c r="I47" s="13">
        <f t="shared" si="7"/>
        <v>2.5221420611179544</v>
      </c>
      <c r="J47" s="13">
        <f t="shared" si="8"/>
        <v>7.2150999999999996</v>
      </c>
      <c r="K47" s="16">
        <f t="shared" si="4"/>
        <v>136.21510000000001</v>
      </c>
      <c r="N47" s="11"/>
    </row>
    <row r="48" spans="1:14" x14ac:dyDescent="0.25">
      <c r="A48" s="13">
        <v>46</v>
      </c>
      <c r="B48" s="13" t="s">
        <v>118</v>
      </c>
      <c r="C48" s="22">
        <v>146</v>
      </c>
      <c r="D48" s="194"/>
      <c r="E48" s="196"/>
      <c r="F48" s="192"/>
      <c r="G48" s="192"/>
      <c r="H48" s="192"/>
      <c r="I48" s="13">
        <f t="shared" si="7"/>
        <v>2.8545173714978396</v>
      </c>
      <c r="J48" s="13">
        <f t="shared" si="8"/>
        <v>8.1660000000000004</v>
      </c>
      <c r="K48" s="16">
        <f t="shared" si="4"/>
        <v>154.166</v>
      </c>
      <c r="N48" s="11"/>
    </row>
    <row r="49" spans="1:14" x14ac:dyDescent="0.25">
      <c r="A49" s="13">
        <v>47</v>
      </c>
      <c r="B49" s="13" t="s">
        <v>146</v>
      </c>
      <c r="C49" s="22">
        <v>258</v>
      </c>
      <c r="D49" s="194"/>
      <c r="E49" s="196"/>
      <c r="F49" s="192"/>
      <c r="G49" s="192"/>
      <c r="H49" s="192"/>
      <c r="I49" s="13">
        <f t="shared" si="7"/>
        <v>5.0442841222359087</v>
      </c>
      <c r="J49" s="13">
        <f t="shared" si="8"/>
        <v>14.430199999999999</v>
      </c>
      <c r="K49" s="16">
        <f t="shared" si="4"/>
        <v>272.43020000000001</v>
      </c>
      <c r="N49" s="11"/>
    </row>
    <row r="50" spans="1:14" x14ac:dyDescent="0.25">
      <c r="A50" s="13">
        <v>48</v>
      </c>
      <c r="B50" s="13" t="s">
        <v>59</v>
      </c>
      <c r="C50" s="22">
        <v>140</v>
      </c>
      <c r="D50" s="194"/>
      <c r="E50" s="196"/>
      <c r="F50" s="192"/>
      <c r="G50" s="192"/>
      <c r="H50" s="192"/>
      <c r="I50" s="13">
        <f t="shared" si="7"/>
        <v>2.7372084384225861</v>
      </c>
      <c r="J50" s="13">
        <f t="shared" si="8"/>
        <v>7.8304</v>
      </c>
      <c r="K50" s="16">
        <f t="shared" si="4"/>
        <v>147.8304</v>
      </c>
      <c r="N50" s="11"/>
    </row>
    <row r="51" spans="1:14" x14ac:dyDescent="0.25">
      <c r="A51" s="13">
        <v>49</v>
      </c>
      <c r="B51" s="13" t="s">
        <v>113</v>
      </c>
      <c r="C51" s="22">
        <v>252.7</v>
      </c>
      <c r="D51" s="194"/>
      <c r="E51" s="196"/>
      <c r="F51" s="192"/>
      <c r="G51" s="192"/>
      <c r="H51" s="192"/>
      <c r="I51" s="13">
        <f t="shared" si="7"/>
        <v>4.9406612313527676</v>
      </c>
      <c r="J51" s="13">
        <f t="shared" si="8"/>
        <v>14.133799999999999</v>
      </c>
      <c r="K51" s="16">
        <f t="shared" si="4"/>
        <v>266.8338</v>
      </c>
      <c r="N51" s="11"/>
    </row>
    <row r="52" spans="1:14" x14ac:dyDescent="0.25">
      <c r="A52" s="13">
        <v>50</v>
      </c>
      <c r="B52" s="13" t="s">
        <v>147</v>
      </c>
      <c r="C52" s="23">
        <v>114</v>
      </c>
      <c r="D52" s="195">
        <f>SUM(C52:C62)</f>
        <v>1562</v>
      </c>
      <c r="E52" s="196"/>
      <c r="F52" s="192"/>
      <c r="G52" s="192"/>
      <c r="H52" s="192"/>
      <c r="I52" s="13">
        <f t="shared" si="7"/>
        <v>2.22886972842982</v>
      </c>
      <c r="J52" s="13">
        <f t="shared" si="8"/>
        <v>6.3761999999999999</v>
      </c>
      <c r="K52" s="16">
        <f t="shared" si="4"/>
        <v>120.3762</v>
      </c>
      <c r="N52" s="11"/>
    </row>
    <row r="53" spans="1:14" x14ac:dyDescent="0.25">
      <c r="A53" s="13">
        <v>51</v>
      </c>
      <c r="B53" s="13" t="s">
        <v>119</v>
      </c>
      <c r="C53" s="23">
        <v>80</v>
      </c>
      <c r="D53" s="195"/>
      <c r="E53" s="196"/>
      <c r="F53" s="192"/>
      <c r="G53" s="192"/>
      <c r="H53" s="192"/>
      <c r="I53" s="13">
        <f t="shared" si="7"/>
        <v>1.5641191076700491</v>
      </c>
      <c r="J53" s="13">
        <f t="shared" si="8"/>
        <v>4.4744999999999999</v>
      </c>
      <c r="K53" s="16">
        <f t="shared" si="4"/>
        <v>84.474500000000006</v>
      </c>
      <c r="N53" s="11"/>
    </row>
    <row r="54" spans="1:14" x14ac:dyDescent="0.25">
      <c r="A54" s="13">
        <v>52</v>
      </c>
      <c r="B54" s="13" t="s">
        <v>117</v>
      </c>
      <c r="C54" s="23">
        <v>182</v>
      </c>
      <c r="D54" s="195"/>
      <c r="E54" s="196"/>
      <c r="F54" s="192"/>
      <c r="G54" s="192"/>
      <c r="H54" s="192"/>
      <c r="I54" s="13">
        <f t="shared" si="7"/>
        <v>3.5583709699493622</v>
      </c>
      <c r="J54" s="13">
        <f t="shared" si="8"/>
        <v>10.179499999999999</v>
      </c>
      <c r="K54" s="16">
        <f t="shared" si="4"/>
        <v>192.17949999999999</v>
      </c>
      <c r="N54" s="11"/>
    </row>
    <row r="55" spans="1:14" x14ac:dyDescent="0.25">
      <c r="A55" s="13">
        <v>53</v>
      </c>
      <c r="B55" s="13" t="s">
        <v>62</v>
      </c>
      <c r="C55" s="23">
        <v>165</v>
      </c>
      <c r="D55" s="195"/>
      <c r="E55" s="196"/>
      <c r="F55" s="192"/>
      <c r="G55" s="192"/>
      <c r="H55" s="192"/>
      <c r="I55" s="13">
        <f t="shared" si="7"/>
        <v>3.2259956595694765</v>
      </c>
      <c r="J55" s="13">
        <f t="shared" si="8"/>
        <v>9.2286999999999999</v>
      </c>
      <c r="K55" s="16">
        <f t="shared" si="4"/>
        <v>174.2287</v>
      </c>
      <c r="N55" s="11"/>
    </row>
    <row r="56" spans="1:14" x14ac:dyDescent="0.25">
      <c r="A56" s="13">
        <v>54</v>
      </c>
      <c r="B56" s="13" t="s">
        <v>96</v>
      </c>
      <c r="C56" s="23">
        <v>142</v>
      </c>
      <c r="D56" s="195"/>
      <c r="E56" s="196"/>
      <c r="F56" s="192"/>
      <c r="G56" s="192"/>
      <c r="H56" s="192"/>
      <c r="I56" s="13">
        <f t="shared" si="7"/>
        <v>2.776311416114337</v>
      </c>
      <c r="J56" s="13">
        <f t="shared" si="8"/>
        <v>7.9421999999999997</v>
      </c>
      <c r="K56" s="16">
        <f t="shared" si="4"/>
        <v>149.94220000000001</v>
      </c>
      <c r="N56" s="11"/>
    </row>
    <row r="57" spans="1:14" x14ac:dyDescent="0.25">
      <c r="A57" s="13">
        <v>55</v>
      </c>
      <c r="B57" s="13" t="s">
        <v>84</v>
      </c>
      <c r="C57" s="23">
        <v>270</v>
      </c>
      <c r="D57" s="195"/>
      <c r="E57" s="196"/>
      <c r="F57" s="192"/>
      <c r="G57" s="192"/>
      <c r="H57" s="192"/>
      <c r="I57" s="13">
        <f t="shared" si="7"/>
        <v>5.2789019883864157</v>
      </c>
      <c r="J57" s="13">
        <f t="shared" si="8"/>
        <v>15.1014</v>
      </c>
      <c r="K57" s="16">
        <f t="shared" si="4"/>
        <v>285.10140000000001</v>
      </c>
      <c r="N57" s="11"/>
    </row>
    <row r="58" spans="1:14" x14ac:dyDescent="0.25">
      <c r="A58" s="13">
        <v>56</v>
      </c>
      <c r="B58" s="13" t="s">
        <v>106</v>
      </c>
      <c r="C58" s="23">
        <v>81</v>
      </c>
      <c r="D58" s="195"/>
      <c r="E58" s="196"/>
      <c r="F58" s="192"/>
      <c r="G58" s="192"/>
      <c r="H58" s="192"/>
      <c r="I58" s="13">
        <f t="shared" si="7"/>
        <v>1.5836705965159248</v>
      </c>
      <c r="J58" s="13">
        <f t="shared" si="8"/>
        <v>4.5305</v>
      </c>
      <c r="K58" s="16">
        <f t="shared" si="4"/>
        <v>85.530500000000004</v>
      </c>
      <c r="N58" s="11"/>
    </row>
    <row r="59" spans="1:14" x14ac:dyDescent="0.25">
      <c r="A59" s="13">
        <v>57</v>
      </c>
      <c r="B59" s="13" t="s">
        <v>105</v>
      </c>
      <c r="C59" s="23">
        <v>83</v>
      </c>
      <c r="D59" s="195"/>
      <c r="E59" s="196"/>
      <c r="F59" s="192"/>
      <c r="G59" s="192"/>
      <c r="H59" s="192"/>
      <c r="I59" s="13">
        <f t="shared" si="7"/>
        <v>1.6227735742076761</v>
      </c>
      <c r="J59" s="13">
        <f t="shared" si="8"/>
        <v>4.6422999999999996</v>
      </c>
      <c r="K59" s="16">
        <f t="shared" si="4"/>
        <v>87.642300000000006</v>
      </c>
      <c r="N59" s="11"/>
    </row>
    <row r="60" spans="1:14" x14ac:dyDescent="0.25">
      <c r="A60" s="13">
        <v>58</v>
      </c>
      <c r="B60" s="13" t="s">
        <v>148</v>
      </c>
      <c r="C60" s="23">
        <v>132</v>
      </c>
      <c r="D60" s="195"/>
      <c r="E60" s="196"/>
      <c r="F60" s="192"/>
      <c r="G60" s="192"/>
      <c r="H60" s="192"/>
      <c r="I60" s="13">
        <f t="shared" si="7"/>
        <v>2.5807965276555813</v>
      </c>
      <c r="J60" s="13">
        <f t="shared" si="8"/>
        <v>7.3828999999999994</v>
      </c>
      <c r="K60" s="16">
        <f t="shared" si="4"/>
        <v>139.38290000000001</v>
      </c>
      <c r="N60" s="11"/>
    </row>
    <row r="61" spans="1:14" x14ac:dyDescent="0.25">
      <c r="A61" s="13">
        <v>59</v>
      </c>
      <c r="B61" s="13" t="s">
        <v>149</v>
      </c>
      <c r="C61" s="23">
        <v>153</v>
      </c>
      <c r="D61" s="195"/>
      <c r="E61" s="196"/>
      <c r="F61" s="192"/>
      <c r="G61" s="192"/>
      <c r="H61" s="192"/>
      <c r="I61" s="13">
        <f t="shared" si="7"/>
        <v>2.9913777934189691</v>
      </c>
      <c r="J61" s="13">
        <f t="shared" si="8"/>
        <v>8.5574999999999992</v>
      </c>
      <c r="K61" s="16">
        <f t="shared" si="4"/>
        <v>161.5575</v>
      </c>
      <c r="N61" s="11"/>
    </row>
    <row r="62" spans="1:14" x14ac:dyDescent="0.25">
      <c r="A62" s="13">
        <v>60</v>
      </c>
      <c r="B62" s="13" t="s">
        <v>79</v>
      </c>
      <c r="C62" s="23">
        <v>160</v>
      </c>
      <c r="D62" s="195"/>
      <c r="E62" s="196"/>
      <c r="F62" s="192"/>
      <c r="G62" s="192"/>
      <c r="H62" s="192"/>
      <c r="I62" s="13">
        <f t="shared" si="7"/>
        <v>3.1282382153400983</v>
      </c>
      <c r="J62" s="13">
        <f t="shared" si="8"/>
        <v>8.9489999999999998</v>
      </c>
      <c r="K62" s="16">
        <f t="shared" si="4"/>
        <v>168.94900000000001</v>
      </c>
      <c r="N62" s="11"/>
    </row>
    <row r="63" spans="1:14" ht="13.9" x14ac:dyDescent="0.25">
      <c r="N63" s="11"/>
    </row>
    <row r="64" spans="1:14" ht="13.9" x14ac:dyDescent="0.25">
      <c r="N64" s="11"/>
    </row>
    <row r="65" spans="1:14" ht="13.9" x14ac:dyDescent="0.25">
      <c r="N65" s="11"/>
    </row>
    <row r="66" spans="1:14" x14ac:dyDescent="0.25">
      <c r="A66" s="187" t="s">
        <v>183</v>
      </c>
      <c r="B66" s="187"/>
      <c r="C66" s="187"/>
      <c r="D66" s="187"/>
      <c r="E66" s="187"/>
      <c r="F66" s="187"/>
      <c r="G66" s="187"/>
      <c r="H66" s="187"/>
      <c r="I66" s="187"/>
      <c r="J66" s="187"/>
      <c r="K66" s="187"/>
      <c r="N66" s="11"/>
    </row>
    <row r="67" spans="1:14" ht="47.25" x14ac:dyDescent="0.25">
      <c r="A67" s="24" t="s">
        <v>55</v>
      </c>
      <c r="B67" s="24" t="s">
        <v>56</v>
      </c>
      <c r="C67" s="24" t="s">
        <v>126</v>
      </c>
      <c r="D67" s="188" t="s">
        <v>142</v>
      </c>
      <c r="E67" s="188"/>
      <c r="F67" s="24" t="s">
        <v>129</v>
      </c>
      <c r="G67" s="24" t="s">
        <v>150</v>
      </c>
      <c r="H67" s="24" t="s">
        <v>151</v>
      </c>
      <c r="I67" s="24" t="s">
        <v>127</v>
      </c>
      <c r="J67" s="24" t="s">
        <v>152</v>
      </c>
      <c r="K67" s="24" t="s">
        <v>128</v>
      </c>
      <c r="N67" s="11"/>
    </row>
    <row r="68" spans="1:14" ht="15.75" x14ac:dyDescent="0.25">
      <c r="A68" s="25">
        <v>1</v>
      </c>
      <c r="B68" s="25" t="s">
        <v>154</v>
      </c>
      <c r="C68" s="26">
        <v>99</v>
      </c>
      <c r="D68" s="189">
        <f>SUM(C68:C126)</f>
        <v>4814</v>
      </c>
      <c r="E68" s="25"/>
      <c r="F68" s="189">
        <v>4965.66</v>
      </c>
      <c r="G68" s="189">
        <f>F68-D68</f>
        <v>151.65999999999985</v>
      </c>
      <c r="H68" s="25"/>
      <c r="I68" s="25">
        <f t="shared" ref="I68:I126" si="9">C68/$D$68</f>
        <v>2.0565018695471542E-2</v>
      </c>
      <c r="J68" s="25">
        <f t="shared" ref="J68:J126" si="10">ROUNDUP(I68*$G$68,4)</f>
        <v>3.1189</v>
      </c>
      <c r="K68" s="25">
        <f t="shared" ref="K68:K126" si="11">C68+J68</f>
        <v>102.1189</v>
      </c>
      <c r="N68" s="11"/>
    </row>
    <row r="69" spans="1:14" ht="15.75" x14ac:dyDescent="0.25">
      <c r="A69" s="25">
        <v>2</v>
      </c>
      <c r="B69" s="25" t="s">
        <v>155</v>
      </c>
      <c r="C69" s="26">
        <v>36</v>
      </c>
      <c r="D69" s="190"/>
      <c r="E69" s="25"/>
      <c r="F69" s="190"/>
      <c r="G69" s="190"/>
      <c r="H69" s="25"/>
      <c r="I69" s="25">
        <f t="shared" si="9"/>
        <v>7.4781886165351062E-3</v>
      </c>
      <c r="J69" s="25">
        <f t="shared" si="10"/>
        <v>1.1342000000000001</v>
      </c>
      <c r="K69" s="25">
        <f t="shared" si="11"/>
        <v>37.1342</v>
      </c>
      <c r="N69" s="11"/>
    </row>
    <row r="70" spans="1:14" ht="15.75" x14ac:dyDescent="0.25">
      <c r="A70" s="25">
        <v>3</v>
      </c>
      <c r="B70" s="25" t="s">
        <v>60</v>
      </c>
      <c r="C70" s="26">
        <v>81</v>
      </c>
      <c r="D70" s="190"/>
      <c r="E70" s="25"/>
      <c r="F70" s="190"/>
      <c r="G70" s="190"/>
      <c r="H70" s="25"/>
      <c r="I70" s="25">
        <f t="shared" si="9"/>
        <v>1.6825924387203987E-2</v>
      </c>
      <c r="J70" s="25">
        <f t="shared" si="10"/>
        <v>2.5519000000000003</v>
      </c>
      <c r="K70" s="25">
        <f t="shared" si="11"/>
        <v>83.551900000000003</v>
      </c>
      <c r="N70" s="11"/>
    </row>
    <row r="71" spans="1:14" ht="15.75" x14ac:dyDescent="0.25">
      <c r="A71" s="25">
        <v>4</v>
      </c>
      <c r="B71" s="25" t="s">
        <v>98</v>
      </c>
      <c r="C71" s="26">
        <v>72</v>
      </c>
      <c r="D71" s="190"/>
      <c r="E71" s="25"/>
      <c r="F71" s="190"/>
      <c r="G71" s="190"/>
      <c r="H71" s="25"/>
      <c r="I71" s="25">
        <f t="shared" si="9"/>
        <v>1.4956377233070212E-2</v>
      </c>
      <c r="J71" s="25">
        <f t="shared" si="10"/>
        <v>2.2683000000000004</v>
      </c>
      <c r="K71" s="25">
        <f t="shared" si="11"/>
        <v>74.268299999999996</v>
      </c>
      <c r="N71" s="11"/>
    </row>
    <row r="72" spans="1:14" ht="15.75" x14ac:dyDescent="0.25">
      <c r="A72" s="25">
        <v>5</v>
      </c>
      <c r="B72" s="25" t="s">
        <v>156</v>
      </c>
      <c r="C72" s="26">
        <v>72</v>
      </c>
      <c r="D72" s="190"/>
      <c r="E72" s="25"/>
      <c r="F72" s="190"/>
      <c r="G72" s="190"/>
      <c r="H72" s="25"/>
      <c r="I72" s="25">
        <f t="shared" si="9"/>
        <v>1.4956377233070212E-2</v>
      </c>
      <c r="J72" s="25">
        <f t="shared" si="10"/>
        <v>2.2683000000000004</v>
      </c>
      <c r="K72" s="25">
        <f t="shared" si="11"/>
        <v>74.268299999999996</v>
      </c>
      <c r="N72" s="11"/>
    </row>
    <row r="73" spans="1:14" ht="15.75" x14ac:dyDescent="0.25">
      <c r="A73" s="25">
        <v>6</v>
      </c>
      <c r="B73" s="25" t="s">
        <v>71</v>
      </c>
      <c r="C73" s="26">
        <v>108</v>
      </c>
      <c r="D73" s="190"/>
      <c r="E73" s="25"/>
      <c r="F73" s="190"/>
      <c r="G73" s="190"/>
      <c r="H73" s="25"/>
      <c r="I73" s="25">
        <f t="shared" si="9"/>
        <v>2.2434565849605317E-2</v>
      </c>
      <c r="J73" s="25">
        <f t="shared" si="10"/>
        <v>3.4025000000000003</v>
      </c>
      <c r="K73" s="25">
        <f t="shared" si="11"/>
        <v>111.4025</v>
      </c>
      <c r="N73" s="11"/>
    </row>
    <row r="74" spans="1:14" ht="15.75" x14ac:dyDescent="0.25">
      <c r="A74" s="25">
        <v>7</v>
      </c>
      <c r="B74" s="25" t="s">
        <v>57</v>
      </c>
      <c r="C74" s="26">
        <v>126</v>
      </c>
      <c r="D74" s="190"/>
      <c r="E74" s="25"/>
      <c r="F74" s="190"/>
      <c r="G74" s="190"/>
      <c r="H74" s="25"/>
      <c r="I74" s="25">
        <f t="shared" si="9"/>
        <v>2.6173660157872872E-2</v>
      </c>
      <c r="J74" s="25">
        <f t="shared" si="10"/>
        <v>3.9695</v>
      </c>
      <c r="K74" s="25">
        <f t="shared" si="11"/>
        <v>129.96950000000001</v>
      </c>
      <c r="N74" s="11"/>
    </row>
    <row r="75" spans="1:14" ht="15.75" x14ac:dyDescent="0.25">
      <c r="A75" s="25">
        <v>8</v>
      </c>
      <c r="B75" s="25" t="s">
        <v>82</v>
      </c>
      <c r="C75" s="26">
        <v>54</v>
      </c>
      <c r="D75" s="190"/>
      <c r="E75" s="25"/>
      <c r="F75" s="190"/>
      <c r="G75" s="190"/>
      <c r="H75" s="25"/>
      <c r="I75" s="25">
        <f t="shared" si="9"/>
        <v>1.1217282924802658E-2</v>
      </c>
      <c r="J75" s="25">
        <f t="shared" si="10"/>
        <v>1.7013</v>
      </c>
      <c r="K75" s="25">
        <f t="shared" si="11"/>
        <v>55.701300000000003</v>
      </c>
      <c r="N75" s="11"/>
    </row>
    <row r="76" spans="1:14" ht="15.75" x14ac:dyDescent="0.25">
      <c r="A76" s="25">
        <v>9</v>
      </c>
      <c r="B76" s="25" t="s">
        <v>157</v>
      </c>
      <c r="C76" s="26">
        <v>90</v>
      </c>
      <c r="D76" s="190"/>
      <c r="E76" s="25"/>
      <c r="F76" s="190"/>
      <c r="G76" s="190"/>
      <c r="H76" s="25"/>
      <c r="I76" s="25">
        <f t="shared" si="9"/>
        <v>1.8695471541337765E-2</v>
      </c>
      <c r="J76" s="25">
        <f t="shared" si="10"/>
        <v>2.8354000000000004</v>
      </c>
      <c r="K76" s="25">
        <f t="shared" si="11"/>
        <v>92.835400000000007</v>
      </c>
      <c r="N76" s="11"/>
    </row>
    <row r="77" spans="1:14" ht="15.75" x14ac:dyDescent="0.25">
      <c r="A77" s="25">
        <v>10</v>
      </c>
      <c r="B77" s="25" t="s">
        <v>122</v>
      </c>
      <c r="C77" s="26">
        <v>90</v>
      </c>
      <c r="D77" s="190"/>
      <c r="E77" s="25"/>
      <c r="F77" s="190"/>
      <c r="G77" s="190"/>
      <c r="H77" s="25"/>
      <c r="I77" s="25">
        <f t="shared" si="9"/>
        <v>1.8695471541337765E-2</v>
      </c>
      <c r="J77" s="25">
        <f t="shared" si="10"/>
        <v>2.8354000000000004</v>
      </c>
      <c r="K77" s="25">
        <f t="shared" si="11"/>
        <v>92.835400000000007</v>
      </c>
      <c r="N77" s="11"/>
    </row>
    <row r="78" spans="1:14" ht="15.75" x14ac:dyDescent="0.25">
      <c r="A78" s="25">
        <v>11</v>
      </c>
      <c r="B78" s="25" t="s">
        <v>94</v>
      </c>
      <c r="C78" s="26">
        <v>36</v>
      </c>
      <c r="D78" s="190"/>
      <c r="E78" s="25"/>
      <c r="F78" s="190"/>
      <c r="G78" s="190"/>
      <c r="H78" s="25"/>
      <c r="I78" s="25">
        <f t="shared" si="9"/>
        <v>7.4781886165351062E-3</v>
      </c>
      <c r="J78" s="25">
        <f t="shared" si="10"/>
        <v>1.1342000000000001</v>
      </c>
      <c r="K78" s="25">
        <f t="shared" si="11"/>
        <v>37.1342</v>
      </c>
      <c r="N78" s="11"/>
    </row>
    <row r="79" spans="1:14" ht="15.75" x14ac:dyDescent="0.25">
      <c r="A79" s="25">
        <v>12</v>
      </c>
      <c r="B79" s="25" t="s">
        <v>158</v>
      </c>
      <c r="C79" s="26">
        <v>36</v>
      </c>
      <c r="D79" s="190"/>
      <c r="E79" s="25"/>
      <c r="F79" s="190"/>
      <c r="G79" s="190"/>
      <c r="H79" s="25"/>
      <c r="I79" s="25">
        <f t="shared" si="9"/>
        <v>7.4781886165351062E-3</v>
      </c>
      <c r="J79" s="25">
        <f t="shared" si="10"/>
        <v>1.1342000000000001</v>
      </c>
      <c r="K79" s="25">
        <f t="shared" si="11"/>
        <v>37.1342</v>
      </c>
      <c r="N79" s="11"/>
    </row>
    <row r="80" spans="1:14" ht="15.75" x14ac:dyDescent="0.25">
      <c r="A80" s="25">
        <v>13</v>
      </c>
      <c r="B80" s="25" t="s">
        <v>143</v>
      </c>
      <c r="C80" s="26">
        <v>126</v>
      </c>
      <c r="D80" s="190"/>
      <c r="E80" s="25"/>
      <c r="F80" s="190"/>
      <c r="G80" s="190"/>
      <c r="H80" s="25"/>
      <c r="I80" s="25">
        <f t="shared" si="9"/>
        <v>2.6173660157872872E-2</v>
      </c>
      <c r="J80" s="25">
        <f t="shared" si="10"/>
        <v>3.9695</v>
      </c>
      <c r="K80" s="25">
        <f t="shared" si="11"/>
        <v>129.96950000000001</v>
      </c>
      <c r="N80" s="11"/>
    </row>
    <row r="81" spans="1:14" ht="15.75" x14ac:dyDescent="0.25">
      <c r="A81" s="25">
        <v>14</v>
      </c>
      <c r="B81" s="25" t="s">
        <v>159</v>
      </c>
      <c r="C81" s="26">
        <v>99</v>
      </c>
      <c r="D81" s="190"/>
      <c r="E81" s="25"/>
      <c r="F81" s="190"/>
      <c r="G81" s="190"/>
      <c r="H81" s="25"/>
      <c r="I81" s="25">
        <f t="shared" si="9"/>
        <v>2.0565018695471542E-2</v>
      </c>
      <c r="J81" s="25">
        <f t="shared" si="10"/>
        <v>3.1189</v>
      </c>
      <c r="K81" s="25">
        <f t="shared" si="11"/>
        <v>102.1189</v>
      </c>
      <c r="N81" s="11"/>
    </row>
    <row r="82" spans="1:14" ht="15.75" x14ac:dyDescent="0.25">
      <c r="A82" s="25">
        <v>15</v>
      </c>
      <c r="B82" s="25" t="s">
        <v>93</v>
      </c>
      <c r="C82" s="26">
        <v>90</v>
      </c>
      <c r="D82" s="190"/>
      <c r="E82" s="25"/>
      <c r="F82" s="190"/>
      <c r="G82" s="190"/>
      <c r="H82" s="25"/>
      <c r="I82" s="25">
        <f t="shared" si="9"/>
        <v>1.8695471541337765E-2</v>
      </c>
      <c r="J82" s="25">
        <f t="shared" si="10"/>
        <v>2.8354000000000004</v>
      </c>
      <c r="K82" s="25">
        <f t="shared" si="11"/>
        <v>92.835400000000007</v>
      </c>
      <c r="N82" s="11"/>
    </row>
    <row r="83" spans="1:14" ht="15.75" x14ac:dyDescent="0.25">
      <c r="A83" s="25">
        <v>16</v>
      </c>
      <c r="B83" s="25" t="s">
        <v>160</v>
      </c>
      <c r="C83" s="26">
        <v>72</v>
      </c>
      <c r="D83" s="190"/>
      <c r="E83" s="25"/>
      <c r="F83" s="190"/>
      <c r="G83" s="190"/>
      <c r="H83" s="25"/>
      <c r="I83" s="25">
        <f t="shared" si="9"/>
        <v>1.4956377233070212E-2</v>
      </c>
      <c r="J83" s="25">
        <f t="shared" si="10"/>
        <v>2.2683000000000004</v>
      </c>
      <c r="K83" s="25">
        <f t="shared" si="11"/>
        <v>74.268299999999996</v>
      </c>
      <c r="N83" s="11"/>
    </row>
    <row r="84" spans="1:14" ht="15.75" x14ac:dyDescent="0.25">
      <c r="A84" s="25">
        <v>17</v>
      </c>
      <c r="B84" s="25" t="s">
        <v>101</v>
      </c>
      <c r="C84" s="26">
        <v>72</v>
      </c>
      <c r="D84" s="190"/>
      <c r="E84" s="25"/>
      <c r="F84" s="190"/>
      <c r="G84" s="190"/>
      <c r="H84" s="25"/>
      <c r="I84" s="25">
        <f t="shared" si="9"/>
        <v>1.4956377233070212E-2</v>
      </c>
      <c r="J84" s="25">
        <f t="shared" si="10"/>
        <v>2.2683000000000004</v>
      </c>
      <c r="K84" s="25">
        <f t="shared" si="11"/>
        <v>74.268299999999996</v>
      </c>
      <c r="N84" s="11"/>
    </row>
    <row r="85" spans="1:14" ht="15.75" x14ac:dyDescent="0.25">
      <c r="A85" s="25">
        <v>18</v>
      </c>
      <c r="B85" s="25" t="s">
        <v>74</v>
      </c>
      <c r="C85" s="26">
        <v>54</v>
      </c>
      <c r="D85" s="190"/>
      <c r="E85" s="25"/>
      <c r="F85" s="190"/>
      <c r="G85" s="190"/>
      <c r="H85" s="25"/>
      <c r="I85" s="25">
        <f t="shared" si="9"/>
        <v>1.1217282924802658E-2</v>
      </c>
      <c r="J85" s="25">
        <f t="shared" si="10"/>
        <v>1.7013</v>
      </c>
      <c r="K85" s="25">
        <f t="shared" si="11"/>
        <v>55.701300000000003</v>
      </c>
      <c r="N85" s="11"/>
    </row>
    <row r="86" spans="1:14" ht="15.75" x14ac:dyDescent="0.25">
      <c r="A86" s="25">
        <v>19</v>
      </c>
      <c r="B86" s="25" t="s">
        <v>73</v>
      </c>
      <c r="C86" s="26">
        <v>54</v>
      </c>
      <c r="D86" s="190"/>
      <c r="E86" s="25"/>
      <c r="F86" s="190"/>
      <c r="G86" s="190"/>
      <c r="H86" s="25"/>
      <c r="I86" s="25">
        <f t="shared" si="9"/>
        <v>1.1217282924802658E-2</v>
      </c>
      <c r="J86" s="25">
        <f t="shared" si="10"/>
        <v>1.7013</v>
      </c>
      <c r="K86" s="25">
        <f t="shared" si="11"/>
        <v>55.701300000000003</v>
      </c>
      <c r="N86" s="11"/>
    </row>
    <row r="87" spans="1:14" ht="15.75" x14ac:dyDescent="0.25">
      <c r="A87" s="25">
        <v>20</v>
      </c>
      <c r="B87" s="25" t="s">
        <v>85</v>
      </c>
      <c r="C87" s="26">
        <v>108</v>
      </c>
      <c r="D87" s="190"/>
      <c r="E87" s="25"/>
      <c r="F87" s="190"/>
      <c r="G87" s="190"/>
      <c r="H87" s="25"/>
      <c r="I87" s="25">
        <f t="shared" si="9"/>
        <v>2.2434565849605317E-2</v>
      </c>
      <c r="J87" s="25">
        <f t="shared" si="10"/>
        <v>3.4025000000000003</v>
      </c>
      <c r="K87" s="25">
        <f t="shared" si="11"/>
        <v>111.4025</v>
      </c>
      <c r="N87" s="11"/>
    </row>
    <row r="88" spans="1:14" ht="15.75" x14ac:dyDescent="0.25">
      <c r="A88" s="25">
        <v>21</v>
      </c>
      <c r="B88" s="25" t="s">
        <v>64</v>
      </c>
      <c r="C88" s="26">
        <v>72</v>
      </c>
      <c r="D88" s="190"/>
      <c r="E88" s="25"/>
      <c r="F88" s="190"/>
      <c r="G88" s="190"/>
      <c r="H88" s="25"/>
      <c r="I88" s="25">
        <f t="shared" si="9"/>
        <v>1.4956377233070212E-2</v>
      </c>
      <c r="J88" s="25">
        <f t="shared" si="10"/>
        <v>2.2683000000000004</v>
      </c>
      <c r="K88" s="25">
        <f t="shared" si="11"/>
        <v>74.268299999999996</v>
      </c>
      <c r="N88" s="11"/>
    </row>
    <row r="89" spans="1:14" ht="15.75" x14ac:dyDescent="0.25">
      <c r="A89" s="25">
        <v>22</v>
      </c>
      <c r="B89" s="25" t="s">
        <v>161</v>
      </c>
      <c r="C89" s="26">
        <v>116</v>
      </c>
      <c r="D89" s="190"/>
      <c r="E89" s="25"/>
      <c r="F89" s="190"/>
      <c r="G89" s="190"/>
      <c r="H89" s="25"/>
      <c r="I89" s="25">
        <f t="shared" si="9"/>
        <v>2.4096385542168676E-2</v>
      </c>
      <c r="J89" s="25">
        <f t="shared" si="10"/>
        <v>3.6545000000000001</v>
      </c>
      <c r="K89" s="25">
        <f t="shared" si="11"/>
        <v>119.6545</v>
      </c>
      <c r="N89" s="11"/>
    </row>
    <row r="90" spans="1:14" ht="15.75" x14ac:dyDescent="0.25">
      <c r="A90" s="25">
        <v>23</v>
      </c>
      <c r="B90" s="25" t="s">
        <v>162</v>
      </c>
      <c r="C90" s="26">
        <v>90</v>
      </c>
      <c r="D90" s="190"/>
      <c r="E90" s="25"/>
      <c r="F90" s="190"/>
      <c r="G90" s="190"/>
      <c r="H90" s="25"/>
      <c r="I90" s="25">
        <f t="shared" si="9"/>
        <v>1.8695471541337765E-2</v>
      </c>
      <c r="J90" s="25">
        <f t="shared" si="10"/>
        <v>2.8354000000000004</v>
      </c>
      <c r="K90" s="25">
        <f t="shared" si="11"/>
        <v>92.835400000000007</v>
      </c>
      <c r="N90" s="11"/>
    </row>
    <row r="91" spans="1:14" ht="15.75" x14ac:dyDescent="0.25">
      <c r="A91" s="25">
        <v>24</v>
      </c>
      <c r="B91" s="25" t="s">
        <v>72</v>
      </c>
      <c r="C91" s="26">
        <v>90</v>
      </c>
      <c r="D91" s="190"/>
      <c r="E91" s="25"/>
      <c r="F91" s="190"/>
      <c r="G91" s="190"/>
      <c r="H91" s="25"/>
      <c r="I91" s="25">
        <f t="shared" si="9"/>
        <v>1.8695471541337765E-2</v>
      </c>
      <c r="J91" s="25">
        <f t="shared" si="10"/>
        <v>2.8354000000000004</v>
      </c>
      <c r="K91" s="25">
        <f t="shared" si="11"/>
        <v>92.835400000000007</v>
      </c>
      <c r="N91" s="11"/>
    </row>
    <row r="92" spans="1:14" ht="15.75" x14ac:dyDescent="0.25">
      <c r="A92" s="25">
        <v>25</v>
      </c>
      <c r="B92" s="25" t="s">
        <v>163</v>
      </c>
      <c r="C92" s="26">
        <v>99</v>
      </c>
      <c r="D92" s="190"/>
      <c r="E92" s="25"/>
      <c r="F92" s="190"/>
      <c r="G92" s="190"/>
      <c r="H92" s="25"/>
      <c r="I92" s="25">
        <f t="shared" si="9"/>
        <v>2.0565018695471542E-2</v>
      </c>
      <c r="J92" s="25">
        <f t="shared" si="10"/>
        <v>3.1189</v>
      </c>
      <c r="K92" s="25">
        <f t="shared" si="11"/>
        <v>102.1189</v>
      </c>
      <c r="N92" s="11"/>
    </row>
    <row r="93" spans="1:14" ht="15.75" x14ac:dyDescent="0.25">
      <c r="A93" s="25">
        <v>26</v>
      </c>
      <c r="B93" s="25" t="s">
        <v>69</v>
      </c>
      <c r="C93" s="26">
        <v>108</v>
      </c>
      <c r="D93" s="190"/>
      <c r="E93" s="25"/>
      <c r="F93" s="190"/>
      <c r="G93" s="190"/>
      <c r="H93" s="25"/>
      <c r="I93" s="25">
        <f t="shared" si="9"/>
        <v>2.2434565849605317E-2</v>
      </c>
      <c r="J93" s="25">
        <f t="shared" si="10"/>
        <v>3.4025000000000003</v>
      </c>
      <c r="K93" s="25">
        <f t="shared" si="11"/>
        <v>111.4025</v>
      </c>
      <c r="N93" s="11"/>
    </row>
    <row r="94" spans="1:14" ht="15.75" x14ac:dyDescent="0.25">
      <c r="A94" s="25">
        <v>27</v>
      </c>
      <c r="B94" s="25" t="s">
        <v>88</v>
      </c>
      <c r="C94" s="26">
        <v>54</v>
      </c>
      <c r="D94" s="190"/>
      <c r="E94" s="25"/>
      <c r="F94" s="190"/>
      <c r="G94" s="190"/>
      <c r="H94" s="25"/>
      <c r="I94" s="25">
        <f t="shared" si="9"/>
        <v>1.1217282924802658E-2</v>
      </c>
      <c r="J94" s="25">
        <f t="shared" si="10"/>
        <v>1.7013</v>
      </c>
      <c r="K94" s="25">
        <f t="shared" si="11"/>
        <v>55.701300000000003</v>
      </c>
      <c r="N94" s="11"/>
    </row>
    <row r="95" spans="1:14" ht="15.75" x14ac:dyDescent="0.25">
      <c r="A95" s="25">
        <v>28</v>
      </c>
      <c r="B95" s="25" t="s">
        <v>164</v>
      </c>
      <c r="C95" s="26">
        <v>126</v>
      </c>
      <c r="D95" s="190"/>
      <c r="E95" s="25"/>
      <c r="F95" s="190"/>
      <c r="G95" s="190"/>
      <c r="H95" s="25"/>
      <c r="I95" s="25">
        <f t="shared" si="9"/>
        <v>2.6173660157872872E-2</v>
      </c>
      <c r="J95" s="25">
        <f t="shared" si="10"/>
        <v>3.9695</v>
      </c>
      <c r="K95" s="25">
        <f t="shared" si="11"/>
        <v>129.96950000000001</v>
      </c>
      <c r="N95" s="11"/>
    </row>
    <row r="96" spans="1:14" ht="15.75" x14ac:dyDescent="0.25">
      <c r="A96" s="25">
        <v>29</v>
      </c>
      <c r="B96" s="25" t="s">
        <v>110</v>
      </c>
      <c r="C96" s="26">
        <v>72</v>
      </c>
      <c r="D96" s="190"/>
      <c r="E96" s="25"/>
      <c r="F96" s="190"/>
      <c r="G96" s="190"/>
      <c r="H96" s="25"/>
      <c r="I96" s="25">
        <f t="shared" si="9"/>
        <v>1.4956377233070212E-2</v>
      </c>
      <c r="J96" s="25">
        <f t="shared" si="10"/>
        <v>2.2683000000000004</v>
      </c>
      <c r="K96" s="25">
        <f t="shared" si="11"/>
        <v>74.268299999999996</v>
      </c>
      <c r="N96" s="11"/>
    </row>
    <row r="97" spans="1:14" ht="15.75" x14ac:dyDescent="0.25">
      <c r="A97" s="25">
        <v>30</v>
      </c>
      <c r="B97" s="25" t="s">
        <v>90</v>
      </c>
      <c r="C97" s="26">
        <v>81</v>
      </c>
      <c r="D97" s="190"/>
      <c r="E97" s="25"/>
      <c r="F97" s="190"/>
      <c r="G97" s="190"/>
      <c r="H97" s="25"/>
      <c r="I97" s="25">
        <f t="shared" si="9"/>
        <v>1.6825924387203987E-2</v>
      </c>
      <c r="J97" s="25">
        <f t="shared" si="10"/>
        <v>2.5519000000000003</v>
      </c>
      <c r="K97" s="25">
        <f t="shared" si="11"/>
        <v>83.551900000000003</v>
      </c>
      <c r="N97" s="11"/>
    </row>
    <row r="98" spans="1:14" ht="15.75" x14ac:dyDescent="0.25">
      <c r="A98" s="25">
        <v>31</v>
      </c>
      <c r="B98" s="25" t="s">
        <v>165</v>
      </c>
      <c r="C98" s="26">
        <v>72</v>
      </c>
      <c r="D98" s="190"/>
      <c r="E98" s="25"/>
      <c r="F98" s="190"/>
      <c r="G98" s="190"/>
      <c r="H98" s="25"/>
      <c r="I98" s="25">
        <f t="shared" si="9"/>
        <v>1.4956377233070212E-2</v>
      </c>
      <c r="J98" s="25">
        <f t="shared" si="10"/>
        <v>2.2683000000000004</v>
      </c>
      <c r="K98" s="25">
        <f t="shared" si="11"/>
        <v>74.268299999999996</v>
      </c>
      <c r="N98" s="11"/>
    </row>
    <row r="99" spans="1:14" ht="15.75" x14ac:dyDescent="0.25">
      <c r="A99" s="25">
        <v>32</v>
      </c>
      <c r="B99" s="25" t="s">
        <v>166</v>
      </c>
      <c r="C99" s="26">
        <v>36</v>
      </c>
      <c r="D99" s="190"/>
      <c r="E99" s="25"/>
      <c r="F99" s="190"/>
      <c r="G99" s="190"/>
      <c r="H99" s="25"/>
      <c r="I99" s="25">
        <f t="shared" si="9"/>
        <v>7.4781886165351062E-3</v>
      </c>
      <c r="J99" s="25">
        <f t="shared" si="10"/>
        <v>1.1342000000000001</v>
      </c>
      <c r="K99" s="25">
        <f t="shared" si="11"/>
        <v>37.1342</v>
      </c>
      <c r="N99" s="11"/>
    </row>
    <row r="100" spans="1:14" ht="15.75" x14ac:dyDescent="0.25">
      <c r="A100" s="25">
        <v>33</v>
      </c>
      <c r="B100" s="25" t="s">
        <v>167</v>
      </c>
      <c r="C100" s="26">
        <v>90</v>
      </c>
      <c r="D100" s="190"/>
      <c r="E100" s="25"/>
      <c r="F100" s="190"/>
      <c r="G100" s="190"/>
      <c r="H100" s="25"/>
      <c r="I100" s="25">
        <f t="shared" si="9"/>
        <v>1.8695471541337765E-2</v>
      </c>
      <c r="J100" s="25">
        <f t="shared" si="10"/>
        <v>2.8354000000000004</v>
      </c>
      <c r="K100" s="25">
        <f t="shared" si="11"/>
        <v>92.835400000000007</v>
      </c>
      <c r="N100" s="11"/>
    </row>
    <row r="101" spans="1:14" ht="15.75" x14ac:dyDescent="0.25">
      <c r="A101" s="25">
        <v>34</v>
      </c>
      <c r="B101" s="25" t="s">
        <v>65</v>
      </c>
      <c r="C101" s="26">
        <v>108</v>
      </c>
      <c r="D101" s="190"/>
      <c r="E101" s="25"/>
      <c r="F101" s="190"/>
      <c r="G101" s="190"/>
      <c r="H101" s="25"/>
      <c r="I101" s="25">
        <f t="shared" si="9"/>
        <v>2.2434565849605317E-2</v>
      </c>
      <c r="J101" s="25">
        <f t="shared" si="10"/>
        <v>3.4025000000000003</v>
      </c>
      <c r="K101" s="25">
        <f t="shared" si="11"/>
        <v>111.4025</v>
      </c>
      <c r="N101" s="11"/>
    </row>
    <row r="102" spans="1:14" ht="15.75" x14ac:dyDescent="0.25">
      <c r="A102" s="25">
        <v>35</v>
      </c>
      <c r="B102" s="25" t="s">
        <v>168</v>
      </c>
      <c r="C102" s="26">
        <v>72</v>
      </c>
      <c r="D102" s="190"/>
      <c r="E102" s="25"/>
      <c r="F102" s="190"/>
      <c r="G102" s="190"/>
      <c r="H102" s="25"/>
      <c r="I102" s="25">
        <f t="shared" si="9"/>
        <v>1.4956377233070212E-2</v>
      </c>
      <c r="J102" s="25">
        <f t="shared" si="10"/>
        <v>2.2683000000000004</v>
      </c>
      <c r="K102" s="25">
        <f t="shared" si="11"/>
        <v>74.268299999999996</v>
      </c>
      <c r="N102" s="11"/>
    </row>
    <row r="103" spans="1:14" ht="15.75" x14ac:dyDescent="0.25">
      <c r="A103" s="25">
        <v>36</v>
      </c>
      <c r="B103" s="25" t="s">
        <v>169</v>
      </c>
      <c r="C103" s="26">
        <v>81</v>
      </c>
      <c r="D103" s="190"/>
      <c r="E103" s="25"/>
      <c r="F103" s="190"/>
      <c r="G103" s="190"/>
      <c r="H103" s="25"/>
      <c r="I103" s="25">
        <f t="shared" si="9"/>
        <v>1.6825924387203987E-2</v>
      </c>
      <c r="J103" s="25">
        <f t="shared" si="10"/>
        <v>2.5519000000000003</v>
      </c>
      <c r="K103" s="25">
        <f t="shared" si="11"/>
        <v>83.551900000000003</v>
      </c>
      <c r="N103" s="11"/>
    </row>
    <row r="104" spans="1:14" ht="15.75" x14ac:dyDescent="0.25">
      <c r="A104" s="25">
        <v>37</v>
      </c>
      <c r="B104" s="25" t="s">
        <v>99</v>
      </c>
      <c r="C104" s="26">
        <v>72</v>
      </c>
      <c r="D104" s="190"/>
      <c r="E104" s="25"/>
      <c r="F104" s="190"/>
      <c r="G104" s="190"/>
      <c r="H104" s="25"/>
      <c r="I104" s="25">
        <f t="shared" si="9"/>
        <v>1.4956377233070212E-2</v>
      </c>
      <c r="J104" s="25">
        <f t="shared" si="10"/>
        <v>2.2683000000000004</v>
      </c>
      <c r="K104" s="25">
        <f t="shared" si="11"/>
        <v>74.268299999999996</v>
      </c>
      <c r="N104" s="11"/>
    </row>
    <row r="105" spans="1:14" ht="15.75" x14ac:dyDescent="0.25">
      <c r="A105" s="25">
        <v>38</v>
      </c>
      <c r="B105" s="25" t="s">
        <v>170</v>
      </c>
      <c r="C105" s="26">
        <v>144</v>
      </c>
      <c r="D105" s="190"/>
      <c r="E105" s="25"/>
      <c r="F105" s="190"/>
      <c r="G105" s="190"/>
      <c r="H105" s="25"/>
      <c r="I105" s="25">
        <f t="shared" si="9"/>
        <v>2.9912754466140425E-2</v>
      </c>
      <c r="J105" s="25">
        <f t="shared" si="10"/>
        <v>4.5366</v>
      </c>
      <c r="K105" s="25">
        <f t="shared" si="11"/>
        <v>148.53659999999999</v>
      </c>
      <c r="N105" s="11"/>
    </row>
    <row r="106" spans="1:14" ht="15.75" x14ac:dyDescent="0.25">
      <c r="A106" s="25">
        <v>39</v>
      </c>
      <c r="B106" s="25" t="s">
        <v>171</v>
      </c>
      <c r="C106" s="26">
        <v>54</v>
      </c>
      <c r="D106" s="190"/>
      <c r="E106" s="25"/>
      <c r="F106" s="190"/>
      <c r="G106" s="190"/>
      <c r="H106" s="25"/>
      <c r="I106" s="25">
        <f t="shared" si="9"/>
        <v>1.1217282924802658E-2</v>
      </c>
      <c r="J106" s="25">
        <f t="shared" si="10"/>
        <v>1.7013</v>
      </c>
      <c r="K106" s="25">
        <f t="shared" si="11"/>
        <v>55.701300000000003</v>
      </c>
      <c r="N106" s="11"/>
    </row>
    <row r="107" spans="1:14" ht="15.75" x14ac:dyDescent="0.25">
      <c r="A107" s="25">
        <v>40</v>
      </c>
      <c r="B107" s="25" t="s">
        <v>86</v>
      </c>
      <c r="C107" s="26">
        <v>36</v>
      </c>
      <c r="D107" s="190"/>
      <c r="E107" s="25"/>
      <c r="F107" s="190"/>
      <c r="G107" s="190"/>
      <c r="H107" s="25"/>
      <c r="I107" s="25">
        <f t="shared" si="9"/>
        <v>7.4781886165351062E-3</v>
      </c>
      <c r="J107" s="25">
        <f t="shared" si="10"/>
        <v>1.1342000000000001</v>
      </c>
      <c r="K107" s="25">
        <f t="shared" si="11"/>
        <v>37.1342</v>
      </c>
      <c r="N107" s="11"/>
    </row>
    <row r="108" spans="1:14" ht="15.75" x14ac:dyDescent="0.25">
      <c r="A108" s="25">
        <v>41</v>
      </c>
      <c r="B108" s="25" t="s">
        <v>172</v>
      </c>
      <c r="C108" s="26">
        <v>99</v>
      </c>
      <c r="D108" s="190"/>
      <c r="E108" s="25"/>
      <c r="F108" s="190"/>
      <c r="G108" s="190"/>
      <c r="H108" s="25"/>
      <c r="I108" s="25">
        <f t="shared" si="9"/>
        <v>2.0565018695471542E-2</v>
      </c>
      <c r="J108" s="25">
        <f t="shared" si="10"/>
        <v>3.1189</v>
      </c>
      <c r="K108" s="25">
        <f t="shared" si="11"/>
        <v>102.1189</v>
      </c>
      <c r="N108" s="11"/>
    </row>
    <row r="109" spans="1:14" ht="15.75" x14ac:dyDescent="0.25">
      <c r="A109" s="25">
        <v>42</v>
      </c>
      <c r="B109" s="25" t="s">
        <v>76</v>
      </c>
      <c r="C109" s="26">
        <v>99</v>
      </c>
      <c r="D109" s="190"/>
      <c r="E109" s="25"/>
      <c r="F109" s="190"/>
      <c r="G109" s="190"/>
      <c r="H109" s="25"/>
      <c r="I109" s="25">
        <f t="shared" si="9"/>
        <v>2.0565018695471542E-2</v>
      </c>
      <c r="J109" s="25">
        <f t="shared" si="10"/>
        <v>3.1189</v>
      </c>
      <c r="K109" s="25">
        <f t="shared" si="11"/>
        <v>102.1189</v>
      </c>
      <c r="N109" s="11"/>
    </row>
    <row r="110" spans="1:14" ht="15.75" x14ac:dyDescent="0.25">
      <c r="A110" s="25">
        <v>43</v>
      </c>
      <c r="B110" s="25" t="s">
        <v>173</v>
      </c>
      <c r="C110" s="26">
        <v>36</v>
      </c>
      <c r="D110" s="190"/>
      <c r="E110" s="25"/>
      <c r="F110" s="190"/>
      <c r="G110" s="190"/>
      <c r="H110" s="25"/>
      <c r="I110" s="25">
        <f t="shared" si="9"/>
        <v>7.4781886165351062E-3</v>
      </c>
      <c r="J110" s="25">
        <f t="shared" si="10"/>
        <v>1.1342000000000001</v>
      </c>
      <c r="K110" s="25">
        <f t="shared" si="11"/>
        <v>37.1342</v>
      </c>
      <c r="N110" s="11"/>
    </row>
    <row r="111" spans="1:14" ht="15.75" x14ac:dyDescent="0.25">
      <c r="A111" s="25">
        <v>44</v>
      </c>
      <c r="B111" s="25" t="s">
        <v>174</v>
      </c>
      <c r="C111" s="26">
        <v>99</v>
      </c>
      <c r="D111" s="190"/>
      <c r="E111" s="25"/>
      <c r="F111" s="190"/>
      <c r="G111" s="190"/>
      <c r="H111" s="25"/>
      <c r="I111" s="25">
        <f t="shared" si="9"/>
        <v>2.0565018695471542E-2</v>
      </c>
      <c r="J111" s="25">
        <f t="shared" si="10"/>
        <v>3.1189</v>
      </c>
      <c r="K111" s="25">
        <f t="shared" si="11"/>
        <v>102.1189</v>
      </c>
      <c r="N111" s="11"/>
    </row>
    <row r="112" spans="1:14" ht="15.75" x14ac:dyDescent="0.25">
      <c r="A112" s="25">
        <v>45</v>
      </c>
      <c r="B112" s="25" t="s">
        <v>175</v>
      </c>
      <c r="C112" s="26">
        <v>36</v>
      </c>
      <c r="D112" s="190"/>
      <c r="E112" s="25"/>
      <c r="F112" s="190"/>
      <c r="G112" s="190"/>
      <c r="H112" s="25"/>
      <c r="I112" s="25">
        <f t="shared" si="9"/>
        <v>7.4781886165351062E-3</v>
      </c>
      <c r="J112" s="25">
        <f t="shared" si="10"/>
        <v>1.1342000000000001</v>
      </c>
      <c r="K112" s="25">
        <f t="shared" si="11"/>
        <v>37.1342</v>
      </c>
      <c r="N112" s="11"/>
    </row>
    <row r="113" spans="1:14" ht="15.75" x14ac:dyDescent="0.25">
      <c r="A113" s="25">
        <v>46</v>
      </c>
      <c r="B113" s="25" t="s">
        <v>70</v>
      </c>
      <c r="C113" s="26">
        <v>72</v>
      </c>
      <c r="D113" s="190"/>
      <c r="E113" s="25"/>
      <c r="F113" s="190"/>
      <c r="G113" s="190"/>
      <c r="H113" s="25"/>
      <c r="I113" s="25">
        <f t="shared" si="9"/>
        <v>1.4956377233070212E-2</v>
      </c>
      <c r="J113" s="25">
        <f t="shared" si="10"/>
        <v>2.2683000000000004</v>
      </c>
      <c r="K113" s="25">
        <f t="shared" si="11"/>
        <v>74.268299999999996</v>
      </c>
      <c r="N113" s="11"/>
    </row>
    <row r="114" spans="1:14" ht="15.75" x14ac:dyDescent="0.25">
      <c r="A114" s="25">
        <v>47</v>
      </c>
      <c r="B114" s="25" t="s">
        <v>176</v>
      </c>
      <c r="C114" s="26">
        <v>54</v>
      </c>
      <c r="D114" s="190"/>
      <c r="E114" s="25"/>
      <c r="F114" s="190"/>
      <c r="G114" s="190"/>
      <c r="H114" s="25"/>
      <c r="I114" s="25">
        <f t="shared" si="9"/>
        <v>1.1217282924802658E-2</v>
      </c>
      <c r="J114" s="25">
        <f t="shared" si="10"/>
        <v>1.7013</v>
      </c>
      <c r="K114" s="25">
        <f t="shared" si="11"/>
        <v>55.701300000000003</v>
      </c>
      <c r="N114" s="11"/>
    </row>
    <row r="115" spans="1:14" ht="15.75" x14ac:dyDescent="0.25">
      <c r="A115" s="25">
        <v>48</v>
      </c>
      <c r="B115" s="25" t="s">
        <v>177</v>
      </c>
      <c r="C115" s="26">
        <v>99</v>
      </c>
      <c r="D115" s="190"/>
      <c r="E115" s="25"/>
      <c r="F115" s="190"/>
      <c r="G115" s="190"/>
      <c r="H115" s="25"/>
      <c r="I115" s="25">
        <f t="shared" si="9"/>
        <v>2.0565018695471542E-2</v>
      </c>
      <c r="J115" s="25">
        <f t="shared" si="10"/>
        <v>3.1189</v>
      </c>
      <c r="K115" s="25">
        <f t="shared" si="11"/>
        <v>102.1189</v>
      </c>
      <c r="N115" s="11"/>
    </row>
    <row r="116" spans="1:14" ht="15.75" x14ac:dyDescent="0.25">
      <c r="A116" s="25">
        <v>49</v>
      </c>
      <c r="B116" s="25" t="s">
        <v>178</v>
      </c>
      <c r="C116" s="26">
        <v>126</v>
      </c>
      <c r="D116" s="190"/>
      <c r="E116" s="25"/>
      <c r="F116" s="190"/>
      <c r="G116" s="190"/>
      <c r="H116" s="25"/>
      <c r="I116" s="25">
        <f t="shared" si="9"/>
        <v>2.6173660157872872E-2</v>
      </c>
      <c r="J116" s="25">
        <f t="shared" si="10"/>
        <v>3.9695</v>
      </c>
      <c r="K116" s="25">
        <f t="shared" si="11"/>
        <v>129.96950000000001</v>
      </c>
      <c r="N116" s="11"/>
    </row>
    <row r="117" spans="1:14" ht="15.75" x14ac:dyDescent="0.25">
      <c r="A117" s="25">
        <v>50</v>
      </c>
      <c r="B117" s="25" t="s">
        <v>124</v>
      </c>
      <c r="C117" s="26">
        <v>117</v>
      </c>
      <c r="D117" s="190"/>
      <c r="E117" s="25"/>
      <c r="F117" s="190"/>
      <c r="G117" s="190"/>
      <c r="H117" s="25"/>
      <c r="I117" s="25">
        <f t="shared" si="9"/>
        <v>2.4304113003739095E-2</v>
      </c>
      <c r="J117" s="25">
        <f t="shared" si="10"/>
        <v>3.6860000000000004</v>
      </c>
      <c r="K117" s="25">
        <f t="shared" si="11"/>
        <v>120.68600000000001</v>
      </c>
      <c r="N117" s="11"/>
    </row>
    <row r="118" spans="1:14" ht="15.75" x14ac:dyDescent="0.25">
      <c r="A118" s="25">
        <v>51</v>
      </c>
      <c r="B118" s="25" t="s">
        <v>125</v>
      </c>
      <c r="C118" s="26">
        <v>126</v>
      </c>
      <c r="D118" s="190"/>
      <c r="E118" s="25"/>
      <c r="F118" s="190"/>
      <c r="G118" s="190"/>
      <c r="H118" s="25"/>
      <c r="I118" s="25">
        <f t="shared" si="9"/>
        <v>2.6173660157872872E-2</v>
      </c>
      <c r="J118" s="25">
        <f t="shared" si="10"/>
        <v>3.9695</v>
      </c>
      <c r="K118" s="25">
        <f t="shared" si="11"/>
        <v>129.96950000000001</v>
      </c>
      <c r="N118" s="11"/>
    </row>
    <row r="119" spans="1:14" ht="15.75" x14ac:dyDescent="0.25">
      <c r="A119" s="25">
        <v>52</v>
      </c>
      <c r="B119" s="25" t="s">
        <v>67</v>
      </c>
      <c r="C119" s="26">
        <v>54</v>
      </c>
      <c r="D119" s="190"/>
      <c r="E119" s="25"/>
      <c r="F119" s="190"/>
      <c r="G119" s="190"/>
      <c r="H119" s="25"/>
      <c r="I119" s="25">
        <f t="shared" si="9"/>
        <v>1.1217282924802658E-2</v>
      </c>
      <c r="J119" s="25">
        <f t="shared" si="10"/>
        <v>1.7013</v>
      </c>
      <c r="K119" s="25">
        <f t="shared" si="11"/>
        <v>55.701300000000003</v>
      </c>
      <c r="N119" s="11"/>
    </row>
    <row r="120" spans="1:14" ht="15.75" x14ac:dyDescent="0.25">
      <c r="A120" s="25">
        <v>53</v>
      </c>
      <c r="B120" s="25" t="s">
        <v>179</v>
      </c>
      <c r="C120" s="26">
        <v>108</v>
      </c>
      <c r="D120" s="190"/>
      <c r="E120" s="25"/>
      <c r="F120" s="190"/>
      <c r="G120" s="190"/>
      <c r="H120" s="25"/>
      <c r="I120" s="25">
        <f t="shared" si="9"/>
        <v>2.2434565849605317E-2</v>
      </c>
      <c r="J120" s="25">
        <f t="shared" si="10"/>
        <v>3.4025000000000003</v>
      </c>
      <c r="K120" s="25">
        <f t="shared" si="11"/>
        <v>111.4025</v>
      </c>
      <c r="N120" s="11"/>
    </row>
    <row r="121" spans="1:14" ht="15.75" x14ac:dyDescent="0.25">
      <c r="A121" s="25">
        <v>54</v>
      </c>
      <c r="B121" s="25" t="s">
        <v>78</v>
      </c>
      <c r="C121" s="26">
        <v>72</v>
      </c>
      <c r="D121" s="190"/>
      <c r="E121" s="25"/>
      <c r="F121" s="190"/>
      <c r="G121" s="190"/>
      <c r="H121" s="25"/>
      <c r="I121" s="25">
        <f t="shared" si="9"/>
        <v>1.4956377233070212E-2</v>
      </c>
      <c r="J121" s="25">
        <f t="shared" si="10"/>
        <v>2.2683000000000004</v>
      </c>
      <c r="K121" s="25">
        <f t="shared" si="11"/>
        <v>74.268299999999996</v>
      </c>
      <c r="N121" s="11"/>
    </row>
    <row r="122" spans="1:14" ht="15.75" x14ac:dyDescent="0.25">
      <c r="A122" s="25">
        <v>55</v>
      </c>
      <c r="B122" s="25" t="s">
        <v>92</v>
      </c>
      <c r="C122" s="26">
        <v>99</v>
      </c>
      <c r="D122" s="190"/>
      <c r="E122" s="25"/>
      <c r="F122" s="190"/>
      <c r="G122" s="190"/>
      <c r="H122" s="25"/>
      <c r="I122" s="25">
        <f t="shared" si="9"/>
        <v>2.0565018695471542E-2</v>
      </c>
      <c r="J122" s="25">
        <f t="shared" si="10"/>
        <v>3.1189</v>
      </c>
      <c r="K122" s="25">
        <f t="shared" si="11"/>
        <v>102.1189</v>
      </c>
      <c r="N122" s="11"/>
    </row>
    <row r="123" spans="1:14" ht="15.75" x14ac:dyDescent="0.25">
      <c r="A123" s="25">
        <v>56</v>
      </c>
      <c r="B123" s="25" t="s">
        <v>102</v>
      </c>
      <c r="C123" s="26">
        <v>72</v>
      </c>
      <c r="D123" s="190"/>
      <c r="E123" s="25"/>
      <c r="F123" s="190"/>
      <c r="G123" s="190"/>
      <c r="H123" s="25"/>
      <c r="I123" s="25">
        <f t="shared" si="9"/>
        <v>1.4956377233070212E-2</v>
      </c>
      <c r="J123" s="25">
        <f t="shared" si="10"/>
        <v>2.2683000000000004</v>
      </c>
      <c r="K123" s="25">
        <f t="shared" si="11"/>
        <v>74.268299999999996</v>
      </c>
      <c r="N123" s="11"/>
    </row>
    <row r="124" spans="1:14" ht="15.75" x14ac:dyDescent="0.25">
      <c r="A124" s="25">
        <v>57</v>
      </c>
      <c r="B124" s="25" t="s">
        <v>180</v>
      </c>
      <c r="C124" s="26">
        <v>54</v>
      </c>
      <c r="D124" s="190"/>
      <c r="E124" s="25"/>
      <c r="F124" s="190"/>
      <c r="G124" s="190"/>
      <c r="H124" s="25"/>
      <c r="I124" s="25">
        <f t="shared" si="9"/>
        <v>1.1217282924802658E-2</v>
      </c>
      <c r="J124" s="25">
        <f t="shared" si="10"/>
        <v>1.7013</v>
      </c>
      <c r="K124" s="25">
        <f t="shared" si="11"/>
        <v>55.701300000000003</v>
      </c>
      <c r="N124" s="11"/>
    </row>
    <row r="125" spans="1:14" ht="15.75" x14ac:dyDescent="0.25">
      <c r="A125" s="25">
        <v>58</v>
      </c>
      <c r="B125" s="25" t="s">
        <v>181</v>
      </c>
      <c r="C125" s="26">
        <v>90</v>
      </c>
      <c r="D125" s="190"/>
      <c r="E125" s="25"/>
      <c r="F125" s="190"/>
      <c r="G125" s="190"/>
      <c r="H125" s="25"/>
      <c r="I125" s="25">
        <f t="shared" si="9"/>
        <v>1.8695471541337765E-2</v>
      </c>
      <c r="J125" s="25">
        <f t="shared" si="10"/>
        <v>2.8354000000000004</v>
      </c>
      <c r="K125" s="25">
        <f t="shared" si="11"/>
        <v>92.835400000000007</v>
      </c>
      <c r="N125" s="11"/>
    </row>
    <row r="126" spans="1:14" ht="15.75" x14ac:dyDescent="0.25">
      <c r="A126" s="25">
        <v>59</v>
      </c>
      <c r="B126" s="25" t="s">
        <v>182</v>
      </c>
      <c r="C126" s="26">
        <v>54</v>
      </c>
      <c r="D126" s="190"/>
      <c r="E126" s="25"/>
      <c r="F126" s="190"/>
      <c r="G126" s="190"/>
      <c r="H126" s="25"/>
      <c r="I126" s="25">
        <f t="shared" si="9"/>
        <v>1.1217282924802658E-2</v>
      </c>
      <c r="J126" s="25">
        <f t="shared" si="10"/>
        <v>1.7013</v>
      </c>
      <c r="K126" s="25">
        <f t="shared" si="11"/>
        <v>55.701300000000003</v>
      </c>
      <c r="N126" s="11"/>
    </row>
    <row r="127" spans="1:14" x14ac:dyDescent="0.25">
      <c r="N127" s="11"/>
    </row>
    <row r="128" spans="1:14" x14ac:dyDescent="0.25">
      <c r="N128" s="11"/>
    </row>
    <row r="129" spans="1:14" x14ac:dyDescent="0.25">
      <c r="N129" s="11"/>
    </row>
    <row r="130" spans="1:14" x14ac:dyDescent="0.25">
      <c r="A130" s="187" t="s">
        <v>188</v>
      </c>
      <c r="B130" s="187"/>
      <c r="C130" s="187"/>
      <c r="D130" s="187"/>
      <c r="E130" s="187"/>
      <c r="F130" s="187"/>
      <c r="G130" s="187"/>
      <c r="H130" s="187"/>
      <c r="I130" s="187"/>
      <c r="J130" s="187"/>
      <c r="K130" s="187"/>
      <c r="N130" s="11"/>
    </row>
    <row r="131" spans="1:14" ht="47.25" x14ac:dyDescent="0.25">
      <c r="A131" s="24" t="s">
        <v>55</v>
      </c>
      <c r="B131" s="24" t="s">
        <v>56</v>
      </c>
      <c r="C131" s="24" t="s">
        <v>126</v>
      </c>
      <c r="D131" s="188" t="s">
        <v>142</v>
      </c>
      <c r="E131" s="188"/>
      <c r="F131" s="24" t="s">
        <v>129</v>
      </c>
      <c r="G131" s="24" t="s">
        <v>150</v>
      </c>
      <c r="H131" s="24" t="s">
        <v>151</v>
      </c>
      <c r="I131" s="24" t="s">
        <v>127</v>
      </c>
      <c r="J131" s="24" t="s">
        <v>152</v>
      </c>
      <c r="K131" s="24" t="s">
        <v>128</v>
      </c>
      <c r="N131" s="11"/>
    </row>
    <row r="132" spans="1:14" ht="15.75" x14ac:dyDescent="0.25">
      <c r="A132" s="25">
        <v>1</v>
      </c>
      <c r="B132" s="25" t="s">
        <v>189</v>
      </c>
      <c r="C132" s="26">
        <v>113</v>
      </c>
      <c r="D132" s="189">
        <f>SUM(C132:C141)</f>
        <v>1681</v>
      </c>
      <c r="E132" s="25">
        <f>214.58/250.7</f>
        <v>0.85592341443956932</v>
      </c>
      <c r="F132" s="189">
        <v>1748.97</v>
      </c>
      <c r="G132" s="189">
        <f>F132-D132</f>
        <v>67.970000000000027</v>
      </c>
      <c r="H132" s="25"/>
      <c r="I132" s="25">
        <f t="shared" ref="I132:I141" si="12">C132/$D$132</f>
        <v>6.7221891731112426E-2</v>
      </c>
      <c r="J132" s="25">
        <f t="shared" ref="J132:J141" si="13">ROUNDUP(I132*$G$132,4)</f>
        <v>4.5690999999999997</v>
      </c>
      <c r="K132" s="25">
        <f t="shared" ref="K132:K141" si="14">C132+J132</f>
        <v>117.56910000000001</v>
      </c>
      <c r="L132" s="10">
        <v>250.7</v>
      </c>
      <c r="M132" s="10">
        <v>214.58</v>
      </c>
      <c r="N132" s="11"/>
    </row>
    <row r="133" spans="1:14" ht="15.75" x14ac:dyDescent="0.25">
      <c r="A133" s="25">
        <v>2</v>
      </c>
      <c r="B133" s="25" t="s">
        <v>83</v>
      </c>
      <c r="C133" s="26">
        <v>137</v>
      </c>
      <c r="D133" s="190"/>
      <c r="E133" s="25">
        <f>201.95/262.9</f>
        <v>0.76816279954355271</v>
      </c>
      <c r="F133" s="190"/>
      <c r="G133" s="190"/>
      <c r="H133" s="25"/>
      <c r="I133" s="25">
        <f t="shared" si="12"/>
        <v>8.1499107674003562E-2</v>
      </c>
      <c r="J133" s="25">
        <f t="shared" si="13"/>
        <v>5.5394999999999994</v>
      </c>
      <c r="K133" s="25">
        <f t="shared" si="14"/>
        <v>142.5395</v>
      </c>
      <c r="L133" s="10">
        <v>262.89999999999998</v>
      </c>
      <c r="M133" s="10">
        <v>201.95</v>
      </c>
      <c r="N133" s="11"/>
    </row>
    <row r="134" spans="1:14" ht="15.75" x14ac:dyDescent="0.25">
      <c r="A134" s="25">
        <v>3</v>
      </c>
      <c r="B134" s="25" t="s">
        <v>190</v>
      </c>
      <c r="C134" s="26">
        <v>137</v>
      </c>
      <c r="D134" s="190"/>
      <c r="E134" s="25">
        <f>174.45/268.7</f>
        <v>0.64923706736136955</v>
      </c>
      <c r="F134" s="190"/>
      <c r="G134" s="190"/>
      <c r="H134" s="25"/>
      <c r="I134" s="25">
        <f t="shared" si="12"/>
        <v>8.1499107674003562E-2</v>
      </c>
      <c r="J134" s="25">
        <f t="shared" si="13"/>
        <v>5.5394999999999994</v>
      </c>
      <c r="K134" s="25">
        <f t="shared" si="14"/>
        <v>142.5395</v>
      </c>
      <c r="L134" s="10">
        <v>268.7</v>
      </c>
      <c r="M134" s="10">
        <v>174.45</v>
      </c>
      <c r="N134" s="11"/>
    </row>
    <row r="135" spans="1:14" ht="15.75" x14ac:dyDescent="0.25">
      <c r="A135" s="25">
        <v>4</v>
      </c>
      <c r="B135" s="25" t="s">
        <v>191</v>
      </c>
      <c r="C135" s="26">
        <v>142</v>
      </c>
      <c r="D135" s="190"/>
      <c r="E135" s="25">
        <f>107.4/188.9</f>
        <v>0.56855479089465322</v>
      </c>
      <c r="F135" s="190"/>
      <c r="G135" s="190"/>
      <c r="H135" s="25"/>
      <c r="I135" s="25">
        <f t="shared" si="12"/>
        <v>8.4473527662105891E-2</v>
      </c>
      <c r="J135" s="25">
        <f t="shared" si="13"/>
        <v>5.7416999999999998</v>
      </c>
      <c r="K135" s="25">
        <f t="shared" si="14"/>
        <v>147.74170000000001</v>
      </c>
      <c r="L135" s="10">
        <v>188.9</v>
      </c>
      <c r="M135" s="10">
        <v>107.4</v>
      </c>
      <c r="N135" s="11"/>
    </row>
    <row r="136" spans="1:14" ht="15.75" x14ac:dyDescent="0.25">
      <c r="A136" s="25">
        <v>5</v>
      </c>
      <c r="B136" s="25" t="s">
        <v>192</v>
      </c>
      <c r="C136" s="26">
        <v>247</v>
      </c>
      <c r="D136" s="190"/>
      <c r="E136" s="25">
        <f>175.09/380.6</f>
        <v>0.4600367840252233</v>
      </c>
      <c r="F136" s="190"/>
      <c r="G136" s="190"/>
      <c r="H136" s="25"/>
      <c r="I136" s="25">
        <f t="shared" si="12"/>
        <v>0.14693634741225461</v>
      </c>
      <c r="J136" s="25">
        <f t="shared" si="13"/>
        <v>9.9872999999999994</v>
      </c>
      <c r="K136" s="25">
        <f t="shared" si="14"/>
        <v>256.9873</v>
      </c>
      <c r="L136" s="10">
        <v>380.6</v>
      </c>
      <c r="M136" s="10">
        <v>175.09</v>
      </c>
      <c r="N136" s="11"/>
    </row>
    <row r="137" spans="1:14" ht="15.75" x14ac:dyDescent="0.25">
      <c r="A137" s="25">
        <v>6</v>
      </c>
      <c r="B137" s="25" t="s">
        <v>193</v>
      </c>
      <c r="C137" s="26">
        <v>192</v>
      </c>
      <c r="D137" s="190"/>
      <c r="E137" s="25">
        <f>59.75/155</f>
        <v>0.38548387096774195</v>
      </c>
      <c r="F137" s="190"/>
      <c r="G137" s="190"/>
      <c r="H137" s="25"/>
      <c r="I137" s="25">
        <f t="shared" si="12"/>
        <v>0.11421772754312909</v>
      </c>
      <c r="J137" s="25">
        <f t="shared" si="13"/>
        <v>7.7633999999999999</v>
      </c>
      <c r="K137" s="25">
        <f t="shared" si="14"/>
        <v>199.76339999999999</v>
      </c>
      <c r="L137" s="10">
        <v>155</v>
      </c>
      <c r="M137" s="10">
        <v>59.75</v>
      </c>
      <c r="N137" s="11"/>
    </row>
    <row r="138" spans="1:14" ht="15.75" x14ac:dyDescent="0.25">
      <c r="A138" s="25">
        <v>7</v>
      </c>
      <c r="B138" s="25" t="s">
        <v>84</v>
      </c>
      <c r="C138" s="26">
        <v>165</v>
      </c>
      <c r="D138" s="190"/>
      <c r="E138" s="25">
        <f>79.74/242.2</f>
        <v>0.32923203963666392</v>
      </c>
      <c r="F138" s="190"/>
      <c r="G138" s="190"/>
      <c r="H138" s="25"/>
      <c r="I138" s="25">
        <f t="shared" si="12"/>
        <v>9.8155859607376564E-2</v>
      </c>
      <c r="J138" s="25">
        <f t="shared" si="13"/>
        <v>6.6716999999999995</v>
      </c>
      <c r="K138" s="25">
        <f t="shared" si="14"/>
        <v>171.67169999999999</v>
      </c>
      <c r="L138" s="10">
        <v>242.2</v>
      </c>
      <c r="M138" s="10">
        <v>79.739999999999995</v>
      </c>
      <c r="N138" s="11"/>
    </row>
    <row r="139" spans="1:14" ht="15.75" x14ac:dyDescent="0.25">
      <c r="A139" s="25">
        <v>8</v>
      </c>
      <c r="B139" s="25" t="s">
        <v>95</v>
      </c>
      <c r="C139" s="26">
        <v>205</v>
      </c>
      <c r="D139" s="190"/>
      <c r="E139" s="25"/>
      <c r="F139" s="190"/>
      <c r="G139" s="190"/>
      <c r="H139" s="25"/>
      <c r="I139" s="25">
        <f t="shared" si="12"/>
        <v>0.12195121951219512</v>
      </c>
      <c r="J139" s="25">
        <f t="shared" si="13"/>
        <v>8.2890999999999995</v>
      </c>
      <c r="K139" s="25">
        <f t="shared" si="14"/>
        <v>213.28909999999999</v>
      </c>
      <c r="N139" s="11"/>
    </row>
    <row r="140" spans="1:14" ht="15.75" x14ac:dyDescent="0.25">
      <c r="A140" s="25">
        <v>9</v>
      </c>
      <c r="B140" s="25" t="s">
        <v>61</v>
      </c>
      <c r="C140" s="26">
        <v>151</v>
      </c>
      <c r="D140" s="190"/>
      <c r="E140" s="25"/>
      <c r="F140" s="190"/>
      <c r="G140" s="190"/>
      <c r="H140" s="25"/>
      <c r="I140" s="25">
        <f t="shared" si="12"/>
        <v>8.982748364069007E-2</v>
      </c>
      <c r="J140" s="25">
        <f t="shared" si="13"/>
        <v>6.1055999999999999</v>
      </c>
      <c r="K140" s="25">
        <f t="shared" si="14"/>
        <v>157.10560000000001</v>
      </c>
      <c r="N140" s="11"/>
    </row>
    <row r="141" spans="1:14" ht="15.75" x14ac:dyDescent="0.25">
      <c r="A141" s="25">
        <v>10</v>
      </c>
      <c r="B141" s="25" t="s">
        <v>194</v>
      </c>
      <c r="C141" s="26">
        <v>192</v>
      </c>
      <c r="D141" s="190"/>
      <c r="E141" s="25"/>
      <c r="F141" s="190"/>
      <c r="G141" s="190"/>
      <c r="H141" s="25"/>
      <c r="I141" s="25">
        <f t="shared" si="12"/>
        <v>0.11421772754312909</v>
      </c>
      <c r="J141" s="25">
        <f t="shared" si="13"/>
        <v>7.7633999999999999</v>
      </c>
      <c r="K141" s="25">
        <f t="shared" si="14"/>
        <v>199.76339999999999</v>
      </c>
      <c r="N141" s="11"/>
    </row>
    <row r="142" spans="1:14" ht="15.75" x14ac:dyDescent="0.25">
      <c r="A142" s="25"/>
      <c r="B142" s="25"/>
      <c r="C142" s="25"/>
      <c r="D142" s="27"/>
      <c r="E142" s="25"/>
      <c r="F142" s="27"/>
      <c r="G142" s="27"/>
      <c r="H142" s="25"/>
      <c r="I142" s="25"/>
      <c r="J142" s="25"/>
      <c r="K142" s="25"/>
      <c r="N142" s="11"/>
    </row>
    <row r="143" spans="1:14" ht="15.75" x14ac:dyDescent="0.25">
      <c r="A143" s="25"/>
      <c r="B143" s="25"/>
      <c r="C143" s="25"/>
      <c r="D143" s="27"/>
      <c r="E143" s="25"/>
      <c r="F143" s="27"/>
      <c r="G143" s="27"/>
      <c r="H143" s="25"/>
      <c r="I143" s="25"/>
      <c r="J143" s="25"/>
      <c r="K143" s="25"/>
      <c r="N143" s="11"/>
    </row>
    <row r="144" spans="1:14" ht="15.75" x14ac:dyDescent="0.25">
      <c r="A144" s="25"/>
      <c r="B144" s="25"/>
      <c r="C144" s="25"/>
      <c r="D144" s="27"/>
      <c r="E144" s="25"/>
      <c r="F144" s="27"/>
      <c r="G144" s="27"/>
      <c r="H144" s="25"/>
      <c r="I144" s="25"/>
      <c r="J144" s="25"/>
      <c r="K144" s="25"/>
      <c r="N144" s="11"/>
    </row>
    <row r="145" spans="1:14" ht="15.75" x14ac:dyDescent="0.25">
      <c r="A145" s="25"/>
      <c r="B145" s="25"/>
      <c r="C145" s="25"/>
      <c r="D145" s="27"/>
      <c r="E145" s="25"/>
      <c r="F145" s="27"/>
      <c r="G145" s="27"/>
      <c r="H145" s="25"/>
      <c r="I145" s="25"/>
      <c r="J145" s="25"/>
      <c r="K145" s="25"/>
      <c r="N145" s="11"/>
    </row>
    <row r="146" spans="1:14" ht="15.75" x14ac:dyDescent="0.25">
      <c r="A146" s="25"/>
      <c r="B146" s="25"/>
      <c r="C146" s="25"/>
      <c r="D146" s="27"/>
      <c r="E146" s="25"/>
      <c r="F146" s="27"/>
      <c r="G146" s="27"/>
      <c r="H146" s="25"/>
      <c r="I146" s="25"/>
      <c r="J146" s="25"/>
      <c r="K146" s="25"/>
      <c r="N146" s="11"/>
    </row>
    <row r="147" spans="1:14" ht="15.75" x14ac:dyDescent="0.25">
      <c r="A147" s="25"/>
      <c r="B147" s="25"/>
      <c r="C147" s="25"/>
      <c r="D147" s="27"/>
      <c r="E147" s="25"/>
      <c r="F147" s="27"/>
      <c r="G147" s="27"/>
      <c r="H147" s="25"/>
      <c r="I147" s="25"/>
      <c r="J147" s="25"/>
      <c r="K147" s="25"/>
      <c r="N147" s="11"/>
    </row>
    <row r="148" spans="1:14" ht="15.75" x14ac:dyDescent="0.25">
      <c r="A148" s="25"/>
      <c r="B148" s="25"/>
      <c r="C148" s="25"/>
      <c r="D148" s="27"/>
      <c r="E148" s="25"/>
      <c r="F148" s="27"/>
      <c r="G148" s="27"/>
      <c r="H148" s="25"/>
      <c r="I148" s="25"/>
      <c r="J148" s="25"/>
      <c r="K148" s="25"/>
      <c r="N148" s="11"/>
    </row>
    <row r="149" spans="1:14" ht="15.75" x14ac:dyDescent="0.25">
      <c r="A149" s="25"/>
      <c r="B149" s="25"/>
      <c r="C149" s="25"/>
      <c r="D149" s="27"/>
      <c r="E149" s="25"/>
      <c r="F149" s="27"/>
      <c r="G149" s="27"/>
      <c r="H149" s="25"/>
      <c r="I149" s="25"/>
      <c r="J149" s="25"/>
      <c r="K149" s="25"/>
      <c r="N149" s="11"/>
    </row>
    <row r="150" spans="1:14" ht="15.75" x14ac:dyDescent="0.25">
      <c r="A150" s="25"/>
      <c r="B150" s="25"/>
      <c r="C150" s="25"/>
      <c r="D150" s="27"/>
      <c r="E150" s="25"/>
      <c r="F150" s="27"/>
      <c r="G150" s="27"/>
      <c r="H150" s="25"/>
      <c r="I150" s="25"/>
      <c r="J150" s="25"/>
      <c r="K150" s="25"/>
      <c r="N150" s="11"/>
    </row>
    <row r="151" spans="1:14" ht="15.75" x14ac:dyDescent="0.25">
      <c r="A151" s="25"/>
      <c r="B151" s="25"/>
      <c r="C151" s="25"/>
      <c r="D151" s="27"/>
      <c r="E151" s="25"/>
      <c r="F151" s="27"/>
      <c r="G151" s="27"/>
      <c r="H151" s="25"/>
      <c r="I151" s="25"/>
      <c r="J151" s="25"/>
      <c r="K151" s="25"/>
      <c r="N151" s="11"/>
    </row>
    <row r="152" spans="1:14" ht="15.75" x14ac:dyDescent="0.25">
      <c r="A152" s="25"/>
      <c r="B152" s="25"/>
      <c r="C152" s="25"/>
      <c r="D152" s="27"/>
      <c r="E152" s="25"/>
      <c r="F152" s="27"/>
      <c r="G152" s="27"/>
      <c r="H152" s="25"/>
      <c r="I152" s="25"/>
      <c r="J152" s="25"/>
      <c r="K152" s="25"/>
      <c r="N152" s="11"/>
    </row>
    <row r="153" spans="1:14" ht="15.75" x14ac:dyDescent="0.25">
      <c r="A153" s="25"/>
      <c r="B153" s="25"/>
      <c r="C153" s="25"/>
      <c r="D153" s="27"/>
      <c r="E153" s="25"/>
      <c r="F153" s="27"/>
      <c r="G153" s="27"/>
      <c r="H153" s="25"/>
      <c r="I153" s="25"/>
      <c r="J153" s="25"/>
      <c r="K153" s="25"/>
      <c r="N153" s="11"/>
    </row>
    <row r="154" spans="1:14" ht="15.75" x14ac:dyDescent="0.25">
      <c r="A154" s="25"/>
      <c r="B154" s="25"/>
      <c r="C154" s="25"/>
      <c r="D154" s="27"/>
      <c r="E154" s="25"/>
      <c r="F154" s="27"/>
      <c r="G154" s="27"/>
      <c r="H154" s="25"/>
      <c r="I154" s="25"/>
      <c r="J154" s="25"/>
      <c r="K154" s="25"/>
      <c r="N154" s="11"/>
    </row>
    <row r="155" spans="1:14" ht="15.75" x14ac:dyDescent="0.25">
      <c r="A155" s="25"/>
      <c r="B155" s="25"/>
      <c r="C155" s="25"/>
      <c r="D155" s="27"/>
      <c r="E155" s="25"/>
      <c r="F155" s="27"/>
      <c r="G155" s="27"/>
      <c r="H155" s="25"/>
      <c r="I155" s="25"/>
      <c r="J155" s="25"/>
      <c r="K155" s="25"/>
      <c r="N155" s="11"/>
    </row>
    <row r="156" spans="1:14" ht="15.75" x14ac:dyDescent="0.25">
      <c r="A156" s="25"/>
      <c r="B156" s="25"/>
      <c r="C156" s="25"/>
      <c r="D156" s="27"/>
      <c r="E156" s="25"/>
      <c r="F156" s="27"/>
      <c r="G156" s="27"/>
      <c r="H156" s="25"/>
      <c r="I156" s="25"/>
      <c r="J156" s="25"/>
      <c r="K156" s="25"/>
      <c r="N156" s="11"/>
    </row>
    <row r="157" spans="1:14" ht="15.75" x14ac:dyDescent="0.25">
      <c r="A157" s="25"/>
      <c r="B157" s="25"/>
      <c r="C157" s="25"/>
      <c r="D157" s="27"/>
      <c r="E157" s="25"/>
      <c r="F157" s="27"/>
      <c r="G157" s="27"/>
      <c r="H157" s="25"/>
      <c r="I157" s="25"/>
      <c r="J157" s="25"/>
      <c r="K157" s="25"/>
      <c r="N157" s="11"/>
    </row>
    <row r="158" spans="1:14" ht="15.75" x14ac:dyDescent="0.25">
      <c r="A158" s="25"/>
      <c r="B158" s="25"/>
      <c r="C158" s="25"/>
      <c r="D158" s="27"/>
      <c r="E158" s="25"/>
      <c r="F158" s="27"/>
      <c r="G158" s="27"/>
      <c r="H158" s="25"/>
      <c r="I158" s="25"/>
      <c r="J158" s="25"/>
      <c r="K158" s="25"/>
      <c r="N158" s="11"/>
    </row>
    <row r="159" spans="1:14" ht="15.75" x14ac:dyDescent="0.25">
      <c r="A159" s="25"/>
      <c r="B159" s="25"/>
      <c r="C159" s="25"/>
      <c r="D159" s="27"/>
      <c r="E159" s="25"/>
      <c r="F159" s="27"/>
      <c r="G159" s="27"/>
      <c r="H159" s="25"/>
      <c r="I159" s="25"/>
      <c r="J159" s="25"/>
      <c r="K159" s="25"/>
      <c r="N159" s="11"/>
    </row>
    <row r="160" spans="1:14" ht="15.75" x14ac:dyDescent="0.25">
      <c r="A160" s="25"/>
      <c r="B160" s="25"/>
      <c r="C160" s="25"/>
      <c r="D160" s="27"/>
      <c r="E160" s="25"/>
      <c r="F160" s="27"/>
      <c r="G160" s="27"/>
      <c r="H160" s="25"/>
      <c r="I160" s="25"/>
      <c r="J160" s="25"/>
      <c r="K160" s="25"/>
      <c r="N160" s="11"/>
    </row>
    <row r="161" spans="1:14" ht="15.75" x14ac:dyDescent="0.25">
      <c r="A161" s="25"/>
      <c r="B161" s="25"/>
      <c r="C161" s="25"/>
      <c r="D161" s="27"/>
      <c r="E161" s="25"/>
      <c r="F161" s="27"/>
      <c r="G161" s="27"/>
      <c r="H161" s="25"/>
      <c r="I161" s="25"/>
      <c r="J161" s="25"/>
      <c r="K161" s="25"/>
      <c r="N161" s="11"/>
    </row>
    <row r="162" spans="1:14" ht="15.75" x14ac:dyDescent="0.25">
      <c r="A162" s="25"/>
      <c r="B162" s="25"/>
      <c r="C162" s="25"/>
      <c r="D162" s="27"/>
      <c r="E162" s="25"/>
      <c r="F162" s="27"/>
      <c r="G162" s="27"/>
      <c r="H162" s="25"/>
      <c r="I162" s="25"/>
      <c r="J162" s="25"/>
      <c r="K162" s="25"/>
      <c r="N162" s="11"/>
    </row>
    <row r="163" spans="1:14" ht="15.75" x14ac:dyDescent="0.25">
      <c r="A163" s="25"/>
      <c r="B163" s="25"/>
      <c r="C163" s="25"/>
      <c r="D163" s="27"/>
      <c r="E163" s="25"/>
      <c r="F163" s="27"/>
      <c r="G163" s="27"/>
      <c r="H163" s="25"/>
      <c r="I163" s="25"/>
      <c r="J163" s="25"/>
      <c r="K163" s="25"/>
      <c r="N163" s="11"/>
    </row>
    <row r="164" spans="1:14" ht="15.75" x14ac:dyDescent="0.25">
      <c r="A164" s="25"/>
      <c r="B164" s="25"/>
      <c r="C164" s="25"/>
      <c r="D164" s="27"/>
      <c r="E164" s="25"/>
      <c r="F164" s="27"/>
      <c r="G164" s="27"/>
      <c r="H164" s="25"/>
      <c r="I164" s="25"/>
      <c r="J164" s="25"/>
      <c r="K164" s="25"/>
      <c r="N164" s="11"/>
    </row>
    <row r="165" spans="1:14" ht="15.75" x14ac:dyDescent="0.25">
      <c r="A165" s="25"/>
      <c r="B165" s="25"/>
      <c r="C165" s="25"/>
      <c r="D165" s="27"/>
      <c r="E165" s="25"/>
      <c r="F165" s="27"/>
      <c r="G165" s="27"/>
      <c r="H165" s="25"/>
      <c r="I165" s="25"/>
      <c r="J165" s="25"/>
      <c r="K165" s="25"/>
      <c r="N165" s="11"/>
    </row>
    <row r="166" spans="1:14" ht="15.75" x14ac:dyDescent="0.25">
      <c r="A166" s="25"/>
      <c r="B166" s="25"/>
      <c r="C166" s="25"/>
      <c r="D166" s="27"/>
      <c r="E166" s="25"/>
      <c r="F166" s="27"/>
      <c r="G166" s="27"/>
      <c r="H166" s="25"/>
      <c r="I166" s="25"/>
      <c r="J166" s="25"/>
      <c r="K166" s="25"/>
      <c r="N166" s="11"/>
    </row>
    <row r="167" spans="1:14" ht="15.75" x14ac:dyDescent="0.25">
      <c r="A167" s="25"/>
      <c r="B167" s="25"/>
      <c r="C167" s="25"/>
      <c r="D167" s="27"/>
      <c r="E167" s="25"/>
      <c r="F167" s="27"/>
      <c r="G167" s="27"/>
      <c r="H167" s="25"/>
      <c r="I167" s="25"/>
      <c r="J167" s="25"/>
      <c r="K167" s="25"/>
      <c r="N167" s="11"/>
    </row>
    <row r="168" spans="1:14" ht="15.75" x14ac:dyDescent="0.25">
      <c r="A168" s="25"/>
      <c r="B168" s="25"/>
      <c r="C168" s="25"/>
      <c r="D168" s="27"/>
      <c r="E168" s="25"/>
      <c r="F168" s="27"/>
      <c r="G168" s="27"/>
      <c r="H168" s="25"/>
      <c r="I168" s="25"/>
      <c r="J168" s="25"/>
      <c r="K168" s="25"/>
      <c r="N168" s="11"/>
    </row>
    <row r="169" spans="1:14" ht="15.75" x14ac:dyDescent="0.25">
      <c r="A169" s="25"/>
      <c r="B169" s="25"/>
      <c r="C169" s="25"/>
      <c r="D169" s="27"/>
      <c r="E169" s="25"/>
      <c r="F169" s="27"/>
      <c r="G169" s="27"/>
      <c r="H169" s="25"/>
      <c r="I169" s="25"/>
      <c r="J169" s="25"/>
      <c r="K169" s="25"/>
      <c r="N169" s="11"/>
    </row>
    <row r="170" spans="1:14" ht="15.75" x14ac:dyDescent="0.25">
      <c r="A170" s="25"/>
      <c r="B170" s="25"/>
      <c r="C170" s="25"/>
      <c r="D170" s="27"/>
      <c r="E170" s="25"/>
      <c r="F170" s="27"/>
      <c r="G170" s="27"/>
      <c r="H170" s="25"/>
      <c r="I170" s="25"/>
      <c r="J170" s="25"/>
      <c r="K170" s="25"/>
      <c r="N170" s="11"/>
    </row>
    <row r="171" spans="1:14" ht="15.75" x14ac:dyDescent="0.25">
      <c r="A171" s="25"/>
      <c r="B171" s="25"/>
      <c r="C171" s="25"/>
      <c r="D171" s="27"/>
      <c r="E171" s="25"/>
      <c r="F171" s="27"/>
      <c r="G171" s="27"/>
      <c r="H171" s="25"/>
      <c r="I171" s="25"/>
      <c r="J171" s="25"/>
      <c r="K171" s="25"/>
      <c r="N171" s="11"/>
    </row>
    <row r="172" spans="1:14" ht="15.75" x14ac:dyDescent="0.25">
      <c r="A172" s="25"/>
      <c r="B172" s="25"/>
      <c r="C172" s="25"/>
      <c r="D172" s="27"/>
      <c r="E172" s="25"/>
      <c r="F172" s="27"/>
      <c r="G172" s="27"/>
      <c r="H172" s="25"/>
      <c r="I172" s="25"/>
      <c r="J172" s="25"/>
      <c r="K172" s="25"/>
      <c r="N172" s="11"/>
    </row>
    <row r="173" spans="1:14" ht="15.75" x14ac:dyDescent="0.25">
      <c r="A173" s="25"/>
      <c r="B173" s="25"/>
      <c r="C173" s="25"/>
      <c r="D173" s="27"/>
      <c r="E173" s="25"/>
      <c r="F173" s="27"/>
      <c r="G173" s="27"/>
      <c r="H173" s="25"/>
      <c r="I173" s="25"/>
      <c r="J173" s="25"/>
      <c r="K173" s="25"/>
      <c r="N173" s="11"/>
    </row>
    <row r="174" spans="1:14" ht="15.75" x14ac:dyDescent="0.25">
      <c r="A174" s="25"/>
      <c r="B174" s="25"/>
      <c r="C174" s="25"/>
      <c r="D174" s="27"/>
      <c r="E174" s="25"/>
      <c r="F174" s="27"/>
      <c r="G174" s="27"/>
      <c r="H174" s="25"/>
      <c r="I174" s="25"/>
      <c r="J174" s="25"/>
      <c r="K174" s="25"/>
      <c r="N174" s="11"/>
    </row>
    <row r="175" spans="1:14" ht="15.75" x14ac:dyDescent="0.25">
      <c r="A175" s="25"/>
      <c r="B175" s="25"/>
      <c r="C175" s="25"/>
      <c r="D175" s="27"/>
      <c r="E175" s="25"/>
      <c r="F175" s="27"/>
      <c r="G175" s="27"/>
      <c r="H175" s="25"/>
      <c r="I175" s="25"/>
      <c r="J175" s="25"/>
      <c r="K175" s="25"/>
      <c r="N175" s="11"/>
    </row>
    <row r="176" spans="1:14" ht="15.75" x14ac:dyDescent="0.25">
      <c r="A176" s="25"/>
      <c r="B176" s="25"/>
      <c r="C176" s="25"/>
      <c r="D176" s="27"/>
      <c r="E176" s="25"/>
      <c r="F176" s="27"/>
      <c r="G176" s="27"/>
      <c r="H176" s="25"/>
      <c r="I176" s="25"/>
      <c r="J176" s="25"/>
      <c r="K176" s="25"/>
      <c r="N176" s="11"/>
    </row>
    <row r="177" spans="1:14" ht="15.75" x14ac:dyDescent="0.25">
      <c r="A177" s="25"/>
      <c r="B177" s="25"/>
      <c r="C177" s="25"/>
      <c r="D177" s="27"/>
      <c r="E177" s="25"/>
      <c r="F177" s="27"/>
      <c r="G177" s="27"/>
      <c r="H177" s="25"/>
      <c r="I177" s="25"/>
      <c r="J177" s="25"/>
      <c r="K177" s="25"/>
      <c r="N177" s="11"/>
    </row>
    <row r="178" spans="1:14" ht="15.75" x14ac:dyDescent="0.25">
      <c r="A178" s="25"/>
      <c r="B178" s="25"/>
      <c r="C178" s="25"/>
      <c r="D178" s="27"/>
      <c r="E178" s="25"/>
      <c r="F178" s="27"/>
      <c r="G178" s="27"/>
      <c r="H178" s="25"/>
      <c r="I178" s="25"/>
      <c r="J178" s="25"/>
      <c r="K178" s="25"/>
      <c r="N178" s="11"/>
    </row>
    <row r="179" spans="1:14" ht="15.75" x14ac:dyDescent="0.25">
      <c r="A179" s="25"/>
      <c r="B179" s="25"/>
      <c r="C179" s="25"/>
      <c r="D179" s="27"/>
      <c r="E179" s="25"/>
      <c r="F179" s="27"/>
      <c r="G179" s="27"/>
      <c r="H179" s="25"/>
      <c r="I179" s="25"/>
      <c r="J179" s="25"/>
      <c r="K179" s="25"/>
      <c r="N179" s="11"/>
    </row>
    <row r="180" spans="1:14" ht="15.75" x14ac:dyDescent="0.25">
      <c r="A180" s="25"/>
      <c r="B180" s="25"/>
      <c r="C180" s="25"/>
      <c r="D180" s="27"/>
      <c r="E180" s="25"/>
      <c r="F180" s="27"/>
      <c r="G180" s="27"/>
      <c r="H180" s="25"/>
      <c r="I180" s="25"/>
      <c r="J180" s="25"/>
      <c r="K180" s="25"/>
      <c r="N180" s="11"/>
    </row>
    <row r="181" spans="1:14" ht="15.75" x14ac:dyDescent="0.25">
      <c r="A181" s="25"/>
      <c r="B181" s="25"/>
      <c r="C181" s="25"/>
      <c r="D181" s="27"/>
      <c r="E181" s="25"/>
      <c r="F181" s="27"/>
      <c r="G181" s="27"/>
      <c r="H181" s="25"/>
      <c r="I181" s="25"/>
      <c r="J181" s="25"/>
      <c r="K181" s="25"/>
      <c r="N181" s="11"/>
    </row>
    <row r="182" spans="1:14" ht="15.75" x14ac:dyDescent="0.25">
      <c r="A182" s="25"/>
      <c r="B182" s="25"/>
      <c r="C182" s="25"/>
      <c r="D182" s="27"/>
      <c r="E182" s="25"/>
      <c r="F182" s="27"/>
      <c r="G182" s="27"/>
      <c r="H182" s="25"/>
      <c r="I182" s="25"/>
      <c r="J182" s="25"/>
      <c r="K182" s="25"/>
      <c r="N182" s="11"/>
    </row>
    <row r="183" spans="1:14" ht="15.75" x14ac:dyDescent="0.25">
      <c r="A183" s="25"/>
      <c r="B183" s="25"/>
      <c r="C183" s="25"/>
      <c r="D183" s="27"/>
      <c r="E183" s="25"/>
      <c r="F183" s="27"/>
      <c r="G183" s="27"/>
      <c r="H183" s="25"/>
      <c r="I183" s="25"/>
      <c r="J183" s="25"/>
      <c r="K183" s="25"/>
      <c r="N183" s="11"/>
    </row>
    <row r="184" spans="1:14" ht="15.75" x14ac:dyDescent="0.25">
      <c r="A184" s="25"/>
      <c r="B184" s="25"/>
      <c r="C184" s="25"/>
      <c r="D184" s="27"/>
      <c r="E184" s="25"/>
      <c r="F184" s="27"/>
      <c r="G184" s="27"/>
      <c r="H184" s="25"/>
      <c r="I184" s="25"/>
      <c r="J184" s="25"/>
      <c r="K184" s="25"/>
      <c r="N184" s="11"/>
    </row>
    <row r="185" spans="1:14" ht="15.75" x14ac:dyDescent="0.25">
      <c r="A185" s="25"/>
      <c r="B185" s="25"/>
      <c r="C185" s="25"/>
      <c r="D185" s="27"/>
      <c r="E185" s="25"/>
      <c r="F185" s="27"/>
      <c r="G185" s="27"/>
      <c r="H185" s="25"/>
      <c r="I185" s="25"/>
      <c r="J185" s="25"/>
      <c r="K185" s="25"/>
      <c r="N185" s="11"/>
    </row>
    <row r="186" spans="1:14" ht="15.75" x14ac:dyDescent="0.25">
      <c r="A186" s="25"/>
      <c r="B186" s="25"/>
      <c r="C186" s="25"/>
      <c r="D186" s="27"/>
      <c r="E186" s="25"/>
      <c r="F186" s="27"/>
      <c r="G186" s="27"/>
      <c r="H186" s="25"/>
      <c r="I186" s="25"/>
      <c r="J186" s="25"/>
      <c r="K186" s="25"/>
      <c r="N186" s="11"/>
    </row>
    <row r="187" spans="1:14" ht="15.75" x14ac:dyDescent="0.25">
      <c r="A187" s="25"/>
      <c r="B187" s="25"/>
      <c r="C187" s="25"/>
      <c r="D187" s="27"/>
      <c r="E187" s="25"/>
      <c r="F187" s="27"/>
      <c r="G187" s="27"/>
      <c r="H187" s="25"/>
      <c r="I187" s="25"/>
      <c r="J187" s="25"/>
      <c r="K187" s="25"/>
      <c r="N187" s="11"/>
    </row>
    <row r="188" spans="1:14" ht="15.75" x14ac:dyDescent="0.25">
      <c r="A188" s="25"/>
      <c r="B188" s="25"/>
      <c r="C188" s="25"/>
      <c r="D188" s="27"/>
      <c r="E188" s="25"/>
      <c r="F188" s="27"/>
      <c r="G188" s="27"/>
      <c r="H188" s="25"/>
      <c r="I188" s="25"/>
      <c r="J188" s="25"/>
      <c r="K188" s="25"/>
      <c r="N188" s="11"/>
    </row>
    <row r="189" spans="1:14" ht="15.75" x14ac:dyDescent="0.25">
      <c r="A189" s="25"/>
      <c r="B189" s="25"/>
      <c r="C189" s="25"/>
      <c r="D189" s="27"/>
      <c r="E189" s="25"/>
      <c r="F189" s="27"/>
      <c r="G189" s="27"/>
      <c r="H189" s="25"/>
      <c r="I189" s="25"/>
      <c r="J189" s="25"/>
      <c r="K189" s="25"/>
      <c r="N189" s="11"/>
    </row>
    <row r="190" spans="1:14" ht="15.75" x14ac:dyDescent="0.25">
      <c r="A190" s="25"/>
      <c r="B190" s="25"/>
      <c r="C190" s="25"/>
      <c r="D190" s="27"/>
      <c r="E190" s="25"/>
      <c r="F190" s="27"/>
      <c r="G190" s="27"/>
      <c r="H190" s="25"/>
      <c r="I190" s="25"/>
      <c r="J190" s="25"/>
      <c r="K190" s="25"/>
      <c r="N190" s="11"/>
    </row>
    <row r="191" spans="1:14" x14ac:dyDescent="0.25">
      <c r="N191" s="11"/>
    </row>
    <row r="192" spans="1:14" x14ac:dyDescent="0.25">
      <c r="N192" s="11"/>
    </row>
    <row r="193" spans="14:14" x14ac:dyDescent="0.25">
      <c r="N193" s="11"/>
    </row>
    <row r="194" spans="14:14" x14ac:dyDescent="0.25">
      <c r="N194" s="11"/>
    </row>
    <row r="195" spans="14:14" x14ac:dyDescent="0.25">
      <c r="N195" s="11"/>
    </row>
    <row r="196" spans="14:14" x14ac:dyDescent="0.25">
      <c r="N196" s="11"/>
    </row>
    <row r="197" spans="14:14" x14ac:dyDescent="0.25">
      <c r="N197" s="11"/>
    </row>
    <row r="198" spans="14:14" x14ac:dyDescent="0.25">
      <c r="N198" s="11"/>
    </row>
    <row r="199" spans="14:14" x14ac:dyDescent="0.25">
      <c r="N199" s="11"/>
    </row>
    <row r="200" spans="14:14" x14ac:dyDescent="0.25">
      <c r="N200" s="11"/>
    </row>
    <row r="201" spans="14:14" x14ac:dyDescent="0.25">
      <c r="N201" s="11"/>
    </row>
    <row r="202" spans="14:14" x14ac:dyDescent="0.25">
      <c r="N202" s="11"/>
    </row>
    <row r="203" spans="14:14" x14ac:dyDescent="0.25">
      <c r="N203" s="11"/>
    </row>
    <row r="204" spans="14:14" x14ac:dyDescent="0.25">
      <c r="N204" s="11"/>
    </row>
    <row r="205" spans="14:14" x14ac:dyDescent="0.25">
      <c r="N205" s="11"/>
    </row>
    <row r="206" spans="14:14" x14ac:dyDescent="0.25">
      <c r="N206" s="11"/>
    </row>
    <row r="207" spans="14:14" x14ac:dyDescent="0.25">
      <c r="N207" s="11"/>
    </row>
    <row r="208" spans="14:14" x14ac:dyDescent="0.25">
      <c r="N208" s="11"/>
    </row>
    <row r="209" spans="14:14" x14ac:dyDescent="0.25">
      <c r="N209" s="11"/>
    </row>
    <row r="210" spans="14:14" x14ac:dyDescent="0.25">
      <c r="N210" s="11"/>
    </row>
    <row r="211" spans="14:14" x14ac:dyDescent="0.25">
      <c r="N211" s="11"/>
    </row>
    <row r="212" spans="14:14" x14ac:dyDescent="0.25">
      <c r="N212" s="11"/>
    </row>
    <row r="213" spans="14:14" x14ac:dyDescent="0.25">
      <c r="N213" s="11"/>
    </row>
    <row r="214" spans="14:14" x14ac:dyDescent="0.25">
      <c r="N214" s="11"/>
    </row>
    <row r="215" spans="14:14" x14ac:dyDescent="0.25">
      <c r="N215" s="11"/>
    </row>
    <row r="216" spans="14:14" x14ac:dyDescent="0.25">
      <c r="N216" s="11"/>
    </row>
    <row r="217" spans="14:14" x14ac:dyDescent="0.25">
      <c r="N217" s="11"/>
    </row>
    <row r="218" spans="14:14" x14ac:dyDescent="0.25">
      <c r="N218" s="11"/>
    </row>
    <row r="219" spans="14:14" x14ac:dyDescent="0.25">
      <c r="N219" s="11"/>
    </row>
    <row r="220" spans="14:14" x14ac:dyDescent="0.25">
      <c r="N220" s="11"/>
    </row>
    <row r="221" spans="14:14" x14ac:dyDescent="0.25">
      <c r="N221" s="11"/>
    </row>
    <row r="222" spans="14:14" x14ac:dyDescent="0.25">
      <c r="N222" s="11"/>
    </row>
    <row r="223" spans="14:14" x14ac:dyDescent="0.25">
      <c r="N223" s="11"/>
    </row>
    <row r="224" spans="14:14" x14ac:dyDescent="0.25">
      <c r="N224" s="11"/>
    </row>
    <row r="225" spans="14:14" x14ac:dyDescent="0.25">
      <c r="N225" s="11"/>
    </row>
    <row r="226" spans="14:14" x14ac:dyDescent="0.25">
      <c r="N226" s="11"/>
    </row>
    <row r="227" spans="14:14" x14ac:dyDescent="0.25">
      <c r="N227" s="11"/>
    </row>
    <row r="228" spans="14:14" x14ac:dyDescent="0.25">
      <c r="N228" s="11"/>
    </row>
    <row r="229" spans="14:14" x14ac:dyDescent="0.25">
      <c r="N229" s="11"/>
    </row>
    <row r="230" spans="14:14" x14ac:dyDescent="0.25">
      <c r="N230" s="11"/>
    </row>
    <row r="231" spans="14:14" x14ac:dyDescent="0.25">
      <c r="N231" s="11"/>
    </row>
    <row r="232" spans="14:14" x14ac:dyDescent="0.25">
      <c r="N232" s="11"/>
    </row>
    <row r="233" spans="14:14" x14ac:dyDescent="0.25">
      <c r="N233" s="11"/>
    </row>
    <row r="234" spans="14:14" x14ac:dyDescent="0.25">
      <c r="N234" s="11"/>
    </row>
    <row r="235" spans="14:14" x14ac:dyDescent="0.25">
      <c r="N235" s="11"/>
    </row>
    <row r="236" spans="14:14" x14ac:dyDescent="0.25">
      <c r="N236" s="11"/>
    </row>
    <row r="237" spans="14:14" x14ac:dyDescent="0.25">
      <c r="N237" s="11"/>
    </row>
    <row r="238" spans="14:14" x14ac:dyDescent="0.25">
      <c r="N238" s="11"/>
    </row>
    <row r="239" spans="14:14" x14ac:dyDescent="0.25">
      <c r="N239" s="11"/>
    </row>
    <row r="240" spans="14:14" x14ac:dyDescent="0.25">
      <c r="N240" s="11"/>
    </row>
    <row r="241" spans="14:14" x14ac:dyDescent="0.25">
      <c r="N241" s="11"/>
    </row>
    <row r="242" spans="14:14" x14ac:dyDescent="0.25">
      <c r="N242" s="11"/>
    </row>
    <row r="243" spans="14:14" x14ac:dyDescent="0.25">
      <c r="N243" s="11"/>
    </row>
    <row r="244" spans="14:14" x14ac:dyDescent="0.25">
      <c r="N244" s="11"/>
    </row>
    <row r="245" spans="14:14" x14ac:dyDescent="0.25">
      <c r="N245" s="11"/>
    </row>
    <row r="246" spans="14:14" x14ac:dyDescent="0.25">
      <c r="N246" s="11"/>
    </row>
    <row r="247" spans="14:14" x14ac:dyDescent="0.25">
      <c r="N247" s="11"/>
    </row>
    <row r="248" spans="14:14" x14ac:dyDescent="0.25">
      <c r="N248" s="11"/>
    </row>
    <row r="249" spans="14:14" x14ac:dyDescent="0.25">
      <c r="N249" s="11"/>
    </row>
    <row r="250" spans="14:14" x14ac:dyDescent="0.25">
      <c r="N250" s="11"/>
    </row>
    <row r="251" spans="14:14" x14ac:dyDescent="0.25">
      <c r="N251" s="11"/>
    </row>
    <row r="252" spans="14:14" x14ac:dyDescent="0.25">
      <c r="N252" s="11"/>
    </row>
    <row r="253" spans="14:14" x14ac:dyDescent="0.25">
      <c r="N253" s="11"/>
    </row>
    <row r="254" spans="14:14" x14ac:dyDescent="0.25">
      <c r="N254" s="11"/>
    </row>
    <row r="255" spans="14:14" x14ac:dyDescent="0.25">
      <c r="N255" s="11"/>
    </row>
    <row r="256" spans="14:14" x14ac:dyDescent="0.25">
      <c r="N256" s="11"/>
    </row>
    <row r="257" spans="14:14" x14ac:dyDescent="0.25">
      <c r="N257" s="11"/>
    </row>
    <row r="258" spans="14:14" x14ac:dyDescent="0.25">
      <c r="N258" s="11"/>
    </row>
    <row r="259" spans="14:14" x14ac:dyDescent="0.25">
      <c r="N259" s="11"/>
    </row>
    <row r="260" spans="14:14" x14ac:dyDescent="0.25">
      <c r="N260" s="11"/>
    </row>
    <row r="261" spans="14:14" x14ac:dyDescent="0.25">
      <c r="N261" s="11"/>
    </row>
    <row r="262" spans="14:14" x14ac:dyDescent="0.25">
      <c r="N262" s="11"/>
    </row>
    <row r="263" spans="14:14" x14ac:dyDescent="0.25">
      <c r="N263" s="11"/>
    </row>
    <row r="264" spans="14:14" x14ac:dyDescent="0.25">
      <c r="N264" s="11"/>
    </row>
    <row r="265" spans="14:14" x14ac:dyDescent="0.25">
      <c r="N265" s="11"/>
    </row>
    <row r="266" spans="14:14" x14ac:dyDescent="0.25">
      <c r="N266" s="11"/>
    </row>
    <row r="267" spans="14:14" x14ac:dyDescent="0.25">
      <c r="N267" s="11"/>
    </row>
    <row r="268" spans="14:14" x14ac:dyDescent="0.25">
      <c r="N268" s="11"/>
    </row>
    <row r="269" spans="14:14" x14ac:dyDescent="0.25">
      <c r="N269" s="11"/>
    </row>
    <row r="270" spans="14:14" x14ac:dyDescent="0.25">
      <c r="N270" s="11"/>
    </row>
    <row r="271" spans="14:14" x14ac:dyDescent="0.25">
      <c r="N271" s="11"/>
    </row>
    <row r="272" spans="14:14" x14ac:dyDescent="0.25">
      <c r="N272" s="11"/>
    </row>
    <row r="273" spans="14:14" x14ac:dyDescent="0.25">
      <c r="N273" s="11"/>
    </row>
    <row r="274" spans="14:14" x14ac:dyDescent="0.25">
      <c r="N274" s="11"/>
    </row>
    <row r="275" spans="14:14" x14ac:dyDescent="0.25">
      <c r="N275" s="11"/>
    </row>
    <row r="276" spans="14:14" x14ac:dyDescent="0.25">
      <c r="N276" s="11"/>
    </row>
    <row r="277" spans="14:14" x14ac:dyDescent="0.25">
      <c r="N277" s="11"/>
    </row>
    <row r="278" spans="14:14" x14ac:dyDescent="0.25">
      <c r="N278" s="11"/>
    </row>
    <row r="279" spans="14:14" x14ac:dyDescent="0.25">
      <c r="N279" s="11"/>
    </row>
    <row r="280" spans="14:14" x14ac:dyDescent="0.25">
      <c r="N280" s="11"/>
    </row>
    <row r="281" spans="14:14" x14ac:dyDescent="0.25">
      <c r="N281" s="11"/>
    </row>
    <row r="282" spans="14:14" x14ac:dyDescent="0.25">
      <c r="N282" s="11"/>
    </row>
    <row r="283" spans="14:14" x14ac:dyDescent="0.25">
      <c r="N283" s="11"/>
    </row>
    <row r="284" spans="14:14" x14ac:dyDescent="0.25">
      <c r="N284" s="11"/>
    </row>
    <row r="285" spans="14:14" x14ac:dyDescent="0.25">
      <c r="N285" s="11"/>
    </row>
    <row r="286" spans="14:14" x14ac:dyDescent="0.25">
      <c r="N286" s="11"/>
    </row>
    <row r="287" spans="14:14" x14ac:dyDescent="0.25">
      <c r="N287" s="11"/>
    </row>
    <row r="288" spans="14:14" x14ac:dyDescent="0.25">
      <c r="N288" s="11"/>
    </row>
    <row r="289" spans="14:14" x14ac:dyDescent="0.25">
      <c r="N289" s="11"/>
    </row>
    <row r="290" spans="14:14" x14ac:dyDescent="0.25">
      <c r="N290" s="11"/>
    </row>
    <row r="291" spans="14:14" x14ac:dyDescent="0.25">
      <c r="N291" s="11"/>
    </row>
    <row r="292" spans="14:14" x14ac:dyDescent="0.25">
      <c r="N292" s="11"/>
    </row>
    <row r="293" spans="14:14" x14ac:dyDescent="0.25">
      <c r="N293" s="11"/>
    </row>
    <row r="294" spans="14:14" x14ac:dyDescent="0.25">
      <c r="N294" s="11"/>
    </row>
    <row r="295" spans="14:14" x14ac:dyDescent="0.25">
      <c r="N295" s="11"/>
    </row>
    <row r="296" spans="14:14" x14ac:dyDescent="0.25">
      <c r="N296" s="11"/>
    </row>
    <row r="297" spans="14:14" x14ac:dyDescent="0.25">
      <c r="N297" s="11"/>
    </row>
    <row r="298" spans="14:14" x14ac:dyDescent="0.25">
      <c r="N298" s="11"/>
    </row>
    <row r="299" spans="14:14" x14ac:dyDescent="0.25">
      <c r="N299" s="11"/>
    </row>
    <row r="300" spans="14:14" x14ac:dyDescent="0.25">
      <c r="N300" s="11"/>
    </row>
    <row r="301" spans="14:14" x14ac:dyDescent="0.25">
      <c r="N301" s="11"/>
    </row>
    <row r="302" spans="14:14" x14ac:dyDescent="0.25">
      <c r="N302" s="11"/>
    </row>
    <row r="303" spans="14:14" x14ac:dyDescent="0.25">
      <c r="N303" s="11"/>
    </row>
    <row r="304" spans="14:14" x14ac:dyDescent="0.25">
      <c r="N304" s="11"/>
    </row>
    <row r="305" spans="14:14" x14ac:dyDescent="0.25">
      <c r="N305" s="11"/>
    </row>
    <row r="306" spans="14:14" x14ac:dyDescent="0.25">
      <c r="N306" s="11"/>
    </row>
    <row r="307" spans="14:14" x14ac:dyDescent="0.25">
      <c r="N307" s="11"/>
    </row>
    <row r="308" spans="14:14" x14ac:dyDescent="0.25">
      <c r="N308" s="11"/>
    </row>
    <row r="309" spans="14:14" x14ac:dyDescent="0.25">
      <c r="N309" s="11"/>
    </row>
    <row r="310" spans="14:14" x14ac:dyDescent="0.25">
      <c r="N310" s="11"/>
    </row>
    <row r="311" spans="14:14" x14ac:dyDescent="0.25">
      <c r="N311" s="11"/>
    </row>
    <row r="312" spans="14:14" x14ac:dyDescent="0.25">
      <c r="N312" s="11"/>
    </row>
    <row r="313" spans="14:14" x14ac:dyDescent="0.25">
      <c r="N313" s="11"/>
    </row>
    <row r="314" spans="14:14" x14ac:dyDescent="0.25">
      <c r="N314" s="11"/>
    </row>
    <row r="315" spans="14:14" x14ac:dyDescent="0.25">
      <c r="N315" s="11"/>
    </row>
    <row r="316" spans="14:14" x14ac:dyDescent="0.25">
      <c r="N316" s="11"/>
    </row>
    <row r="317" spans="14:14" x14ac:dyDescent="0.25">
      <c r="N317" s="11"/>
    </row>
    <row r="318" spans="14:14" x14ac:dyDescent="0.25">
      <c r="N318" s="11"/>
    </row>
    <row r="319" spans="14:14" x14ac:dyDescent="0.25">
      <c r="N319" s="11"/>
    </row>
    <row r="320" spans="14:14" x14ac:dyDescent="0.25">
      <c r="N320" s="11"/>
    </row>
    <row r="321" spans="14:14" x14ac:dyDescent="0.25">
      <c r="N321" s="11"/>
    </row>
    <row r="322" spans="14:14" x14ac:dyDescent="0.25">
      <c r="N322" s="11"/>
    </row>
    <row r="323" spans="14:14" x14ac:dyDescent="0.25">
      <c r="N323" s="11"/>
    </row>
    <row r="324" spans="14:14" x14ac:dyDescent="0.25">
      <c r="N324" s="11"/>
    </row>
    <row r="325" spans="14:14" x14ac:dyDescent="0.25">
      <c r="N325" s="11"/>
    </row>
    <row r="326" spans="14:14" x14ac:dyDescent="0.25">
      <c r="N326" s="11"/>
    </row>
    <row r="327" spans="14:14" x14ac:dyDescent="0.25">
      <c r="N327" s="11"/>
    </row>
    <row r="328" spans="14:14" x14ac:dyDescent="0.25">
      <c r="N328" s="11"/>
    </row>
    <row r="329" spans="14:14" x14ac:dyDescent="0.25">
      <c r="N329" s="11"/>
    </row>
    <row r="330" spans="14:14" x14ac:dyDescent="0.25">
      <c r="N330" s="11"/>
    </row>
    <row r="331" spans="14:14" x14ac:dyDescent="0.25">
      <c r="N331" s="11"/>
    </row>
    <row r="332" spans="14:14" x14ac:dyDescent="0.25">
      <c r="N332" s="11"/>
    </row>
    <row r="333" spans="14:14" x14ac:dyDescent="0.25">
      <c r="N333" s="11"/>
    </row>
    <row r="334" spans="14:14" x14ac:dyDescent="0.25">
      <c r="N334" s="11"/>
    </row>
    <row r="335" spans="14:14" x14ac:dyDescent="0.25">
      <c r="N335" s="11"/>
    </row>
    <row r="336" spans="14:14" x14ac:dyDescent="0.25">
      <c r="N336" s="11"/>
    </row>
    <row r="337" spans="14:14" x14ac:dyDescent="0.25">
      <c r="N337" s="11"/>
    </row>
    <row r="338" spans="14:14" x14ac:dyDescent="0.25">
      <c r="N338" s="11"/>
    </row>
    <row r="339" spans="14:14" x14ac:dyDescent="0.25">
      <c r="N339" s="11"/>
    </row>
    <row r="340" spans="14:14" x14ac:dyDescent="0.25">
      <c r="N340" s="11"/>
    </row>
    <row r="341" spans="14:14" x14ac:dyDescent="0.25">
      <c r="N341" s="11"/>
    </row>
    <row r="342" spans="14:14" x14ac:dyDescent="0.25">
      <c r="N342" s="11"/>
    </row>
    <row r="343" spans="14:14" x14ac:dyDescent="0.25">
      <c r="N343" s="11"/>
    </row>
    <row r="344" spans="14:14" x14ac:dyDescent="0.25">
      <c r="N344" s="11"/>
    </row>
    <row r="345" spans="14:14" x14ac:dyDescent="0.25">
      <c r="N345" s="11"/>
    </row>
    <row r="346" spans="14:14" x14ac:dyDescent="0.25">
      <c r="N346" s="11"/>
    </row>
    <row r="347" spans="14:14" x14ac:dyDescent="0.25">
      <c r="N347" s="11"/>
    </row>
    <row r="348" spans="14:14" x14ac:dyDescent="0.25">
      <c r="N348" s="11"/>
    </row>
    <row r="349" spans="14:14" x14ac:dyDescent="0.25">
      <c r="N349" s="11"/>
    </row>
    <row r="350" spans="14:14" x14ac:dyDescent="0.25">
      <c r="N350" s="11"/>
    </row>
    <row r="351" spans="14:14" x14ac:dyDescent="0.25">
      <c r="N351" s="11"/>
    </row>
    <row r="352" spans="14:14" x14ac:dyDescent="0.25">
      <c r="N352" s="11"/>
    </row>
    <row r="353" spans="14:14" x14ac:dyDescent="0.25">
      <c r="N353" s="11"/>
    </row>
    <row r="354" spans="14:14" x14ac:dyDescent="0.25">
      <c r="N354" s="11"/>
    </row>
    <row r="355" spans="14:14" x14ac:dyDescent="0.25">
      <c r="N355" s="11"/>
    </row>
    <row r="356" spans="14:14" x14ac:dyDescent="0.25">
      <c r="N356" s="11"/>
    </row>
    <row r="357" spans="14:14" x14ac:dyDescent="0.25">
      <c r="N357" s="11"/>
    </row>
    <row r="358" spans="14:14" x14ac:dyDescent="0.25">
      <c r="N358" s="11"/>
    </row>
    <row r="359" spans="14:14" x14ac:dyDescent="0.25">
      <c r="N359" s="11"/>
    </row>
    <row r="360" spans="14:14" x14ac:dyDescent="0.25">
      <c r="N360" s="11"/>
    </row>
    <row r="361" spans="14:14" x14ac:dyDescent="0.25">
      <c r="N361" s="11"/>
    </row>
    <row r="362" spans="14:14" x14ac:dyDescent="0.25">
      <c r="N362" s="11"/>
    </row>
    <row r="363" spans="14:14" x14ac:dyDescent="0.25">
      <c r="N363" s="11"/>
    </row>
    <row r="364" spans="14:14" x14ac:dyDescent="0.25">
      <c r="N364" s="11"/>
    </row>
    <row r="365" spans="14:14" x14ac:dyDescent="0.25">
      <c r="N365" s="11"/>
    </row>
    <row r="366" spans="14:14" x14ac:dyDescent="0.25">
      <c r="N366" s="11"/>
    </row>
    <row r="367" spans="14:14" x14ac:dyDescent="0.25">
      <c r="N367" s="11"/>
    </row>
    <row r="368" spans="14:14" x14ac:dyDescent="0.25">
      <c r="N368" s="11"/>
    </row>
    <row r="369" spans="14:14" x14ac:dyDescent="0.25">
      <c r="N369" s="11"/>
    </row>
    <row r="370" spans="14:14" x14ac:dyDescent="0.25">
      <c r="N370" s="11"/>
    </row>
    <row r="371" spans="14:14" x14ac:dyDescent="0.25">
      <c r="N371" s="11"/>
    </row>
    <row r="372" spans="14:14" x14ac:dyDescent="0.25">
      <c r="N372" s="11"/>
    </row>
    <row r="373" spans="14:14" x14ac:dyDescent="0.25">
      <c r="N373" s="11"/>
    </row>
    <row r="374" spans="14:14" x14ac:dyDescent="0.25">
      <c r="N374" s="11"/>
    </row>
    <row r="375" spans="14:14" x14ac:dyDescent="0.25">
      <c r="N375" s="11"/>
    </row>
    <row r="376" spans="14:14" x14ac:dyDescent="0.25">
      <c r="N376" s="11"/>
    </row>
    <row r="377" spans="14:14" x14ac:dyDescent="0.25">
      <c r="N377" s="11"/>
    </row>
    <row r="378" spans="14:14" x14ac:dyDescent="0.25">
      <c r="N378" s="11"/>
    </row>
    <row r="379" spans="14:14" x14ac:dyDescent="0.25">
      <c r="N379" s="11"/>
    </row>
    <row r="380" spans="14:14" x14ac:dyDescent="0.25">
      <c r="N380" s="11"/>
    </row>
    <row r="381" spans="14:14" x14ac:dyDescent="0.25">
      <c r="N381" s="11"/>
    </row>
    <row r="382" spans="14:14" x14ac:dyDescent="0.25">
      <c r="N382" s="11"/>
    </row>
    <row r="383" spans="14:14" x14ac:dyDescent="0.25">
      <c r="N383" s="11"/>
    </row>
    <row r="384" spans="14:14" x14ac:dyDescent="0.25">
      <c r="N384" s="11"/>
    </row>
    <row r="385" spans="14:14" x14ac:dyDescent="0.25">
      <c r="N385" s="11"/>
    </row>
    <row r="386" spans="14:14" x14ac:dyDescent="0.25">
      <c r="N386" s="11"/>
    </row>
    <row r="387" spans="14:14" x14ac:dyDescent="0.25">
      <c r="N387" s="11"/>
    </row>
    <row r="388" spans="14:14" x14ac:dyDescent="0.25">
      <c r="N388" s="11"/>
    </row>
    <row r="389" spans="14:14" x14ac:dyDescent="0.25">
      <c r="N389" s="11"/>
    </row>
    <row r="390" spans="14:14" x14ac:dyDescent="0.25">
      <c r="N390" s="11"/>
    </row>
    <row r="391" spans="14:14" x14ac:dyDescent="0.25">
      <c r="N391" s="11"/>
    </row>
    <row r="392" spans="14:14" x14ac:dyDescent="0.25">
      <c r="N392" s="11"/>
    </row>
    <row r="393" spans="14:14" x14ac:dyDescent="0.25">
      <c r="N393" s="11"/>
    </row>
    <row r="394" spans="14:14" x14ac:dyDescent="0.25">
      <c r="N394" s="11"/>
    </row>
    <row r="395" spans="14:14" x14ac:dyDescent="0.25">
      <c r="N395" s="11"/>
    </row>
    <row r="396" spans="14:14" x14ac:dyDescent="0.25">
      <c r="N396" s="11"/>
    </row>
    <row r="397" spans="14:14" x14ac:dyDescent="0.25">
      <c r="N397" s="11"/>
    </row>
    <row r="398" spans="14:14" x14ac:dyDescent="0.25">
      <c r="N398" s="11"/>
    </row>
    <row r="399" spans="14:14" x14ac:dyDescent="0.25">
      <c r="N399" s="11"/>
    </row>
    <row r="400" spans="14:14" x14ac:dyDescent="0.25">
      <c r="N400" s="11"/>
    </row>
    <row r="401" spans="14:14" x14ac:dyDescent="0.25">
      <c r="N401" s="11"/>
    </row>
    <row r="402" spans="14:14" x14ac:dyDescent="0.25">
      <c r="N402" s="11"/>
    </row>
    <row r="403" spans="14:14" x14ac:dyDescent="0.25">
      <c r="N403" s="11"/>
    </row>
    <row r="404" spans="14:14" x14ac:dyDescent="0.25">
      <c r="N404" s="11"/>
    </row>
    <row r="405" spans="14:14" x14ac:dyDescent="0.25">
      <c r="N405" s="11"/>
    </row>
    <row r="406" spans="14:14" x14ac:dyDescent="0.25">
      <c r="N406" s="11"/>
    </row>
    <row r="407" spans="14:14" x14ac:dyDescent="0.25">
      <c r="N407" s="11"/>
    </row>
    <row r="408" spans="14:14" x14ac:dyDescent="0.25">
      <c r="N408" s="11"/>
    </row>
    <row r="409" spans="14:14" x14ac:dyDescent="0.25">
      <c r="N409" s="11"/>
    </row>
    <row r="410" spans="14:14" x14ac:dyDescent="0.25">
      <c r="N410" s="11"/>
    </row>
    <row r="411" spans="14:14" x14ac:dyDescent="0.25">
      <c r="N411" s="11"/>
    </row>
    <row r="412" spans="14:14" x14ac:dyDescent="0.25">
      <c r="N412" s="11"/>
    </row>
    <row r="413" spans="14:14" x14ac:dyDescent="0.25">
      <c r="N413" s="11"/>
    </row>
    <row r="414" spans="14:14" x14ac:dyDescent="0.25">
      <c r="N414" s="11"/>
    </row>
    <row r="415" spans="14:14" x14ac:dyDescent="0.25">
      <c r="N415" s="11"/>
    </row>
    <row r="416" spans="14:14" x14ac:dyDescent="0.25">
      <c r="N416" s="11"/>
    </row>
    <row r="417" spans="14:14" x14ac:dyDescent="0.25">
      <c r="N417" s="11"/>
    </row>
    <row r="418" spans="14:14" x14ac:dyDescent="0.25">
      <c r="N418" s="11"/>
    </row>
    <row r="419" spans="14:14" x14ac:dyDescent="0.25">
      <c r="N419" s="11"/>
    </row>
    <row r="420" spans="14:14" x14ac:dyDescent="0.25">
      <c r="N420" s="11"/>
    </row>
    <row r="421" spans="14:14" x14ac:dyDescent="0.25">
      <c r="N421" s="11"/>
    </row>
    <row r="422" spans="14:14" x14ac:dyDescent="0.25">
      <c r="N422" s="11"/>
    </row>
    <row r="423" spans="14:14" x14ac:dyDescent="0.25">
      <c r="N423" s="11"/>
    </row>
    <row r="424" spans="14:14" x14ac:dyDescent="0.25">
      <c r="N424" s="11"/>
    </row>
    <row r="425" spans="14:14" x14ac:dyDescent="0.25">
      <c r="N425" s="11"/>
    </row>
    <row r="426" spans="14:14" x14ac:dyDescent="0.25">
      <c r="N426" s="11"/>
    </row>
    <row r="427" spans="14:14" x14ac:dyDescent="0.25">
      <c r="N427" s="11"/>
    </row>
    <row r="428" spans="14:14" x14ac:dyDescent="0.25">
      <c r="N428" s="11"/>
    </row>
    <row r="429" spans="14:14" x14ac:dyDescent="0.25">
      <c r="N429" s="11"/>
    </row>
    <row r="430" spans="14:14" x14ac:dyDescent="0.25">
      <c r="N430" s="11"/>
    </row>
    <row r="431" spans="14:14" x14ac:dyDescent="0.25">
      <c r="N431" s="11"/>
    </row>
    <row r="432" spans="14:14" x14ac:dyDescent="0.25">
      <c r="N432" s="11"/>
    </row>
    <row r="433" spans="14:14" x14ac:dyDescent="0.25">
      <c r="N433" s="11"/>
    </row>
    <row r="434" spans="14:14" x14ac:dyDescent="0.25">
      <c r="N434" s="11"/>
    </row>
    <row r="435" spans="14:14" x14ac:dyDescent="0.25">
      <c r="N435" s="11"/>
    </row>
    <row r="436" spans="14:14" x14ac:dyDescent="0.25">
      <c r="N436" s="11"/>
    </row>
    <row r="437" spans="14:14" x14ac:dyDescent="0.25">
      <c r="N437" s="11"/>
    </row>
    <row r="438" spans="14:14" x14ac:dyDescent="0.25">
      <c r="N438" s="11"/>
    </row>
    <row r="439" spans="14:14" x14ac:dyDescent="0.25">
      <c r="N439" s="11"/>
    </row>
    <row r="440" spans="14:14" x14ac:dyDescent="0.25">
      <c r="N440" s="11"/>
    </row>
    <row r="441" spans="14:14" x14ac:dyDescent="0.25">
      <c r="N441" s="11"/>
    </row>
    <row r="442" spans="14:14" x14ac:dyDescent="0.25">
      <c r="N442" s="11"/>
    </row>
    <row r="443" spans="14:14" x14ac:dyDescent="0.25">
      <c r="N443" s="11"/>
    </row>
    <row r="444" spans="14:14" x14ac:dyDescent="0.25">
      <c r="N444" s="11"/>
    </row>
    <row r="445" spans="14:14" x14ac:dyDescent="0.25">
      <c r="N445" s="11"/>
    </row>
    <row r="446" spans="14:14" x14ac:dyDescent="0.25">
      <c r="N446" s="11"/>
    </row>
    <row r="447" spans="14:14" x14ac:dyDescent="0.25">
      <c r="N447" s="11"/>
    </row>
    <row r="448" spans="14:14" x14ac:dyDescent="0.25">
      <c r="N448" s="11"/>
    </row>
    <row r="449" spans="14:14" x14ac:dyDescent="0.25">
      <c r="N449" s="11"/>
    </row>
    <row r="450" spans="14:14" x14ac:dyDescent="0.25">
      <c r="N450" s="11"/>
    </row>
    <row r="451" spans="14:14" x14ac:dyDescent="0.25">
      <c r="N451" s="11"/>
    </row>
    <row r="452" spans="14:14" x14ac:dyDescent="0.25">
      <c r="N452" s="11"/>
    </row>
    <row r="453" spans="14:14" x14ac:dyDescent="0.25">
      <c r="N453" s="11"/>
    </row>
    <row r="454" spans="14:14" x14ac:dyDescent="0.25">
      <c r="N454" s="11"/>
    </row>
    <row r="455" spans="14:14" x14ac:dyDescent="0.25">
      <c r="N455" s="11"/>
    </row>
    <row r="456" spans="14:14" x14ac:dyDescent="0.25">
      <c r="N456" s="11"/>
    </row>
    <row r="457" spans="14:14" x14ac:dyDescent="0.25">
      <c r="N457" s="11"/>
    </row>
    <row r="458" spans="14:14" x14ac:dyDescent="0.25">
      <c r="N458" s="11"/>
    </row>
    <row r="459" spans="14:14" x14ac:dyDescent="0.25">
      <c r="N459" s="11"/>
    </row>
    <row r="460" spans="14:14" x14ac:dyDescent="0.25">
      <c r="N460" s="11"/>
    </row>
    <row r="461" spans="14:14" x14ac:dyDescent="0.25">
      <c r="N461" s="11"/>
    </row>
    <row r="462" spans="14:14" x14ac:dyDescent="0.25">
      <c r="N462" s="11"/>
    </row>
    <row r="463" spans="14:14" x14ac:dyDescent="0.25">
      <c r="N463" s="11"/>
    </row>
    <row r="464" spans="14:14" x14ac:dyDescent="0.25">
      <c r="N464" s="11"/>
    </row>
    <row r="465" spans="14:14" x14ac:dyDescent="0.25">
      <c r="N465" s="11"/>
    </row>
    <row r="466" spans="14:14" x14ac:dyDescent="0.25">
      <c r="N466" s="11"/>
    </row>
    <row r="467" spans="14:14" x14ac:dyDescent="0.25">
      <c r="N467" s="11"/>
    </row>
    <row r="469" spans="14:14" x14ac:dyDescent="0.25">
      <c r="N469" s="11"/>
    </row>
    <row r="470" spans="14:14" x14ac:dyDescent="0.25">
      <c r="N470" s="11"/>
    </row>
    <row r="471" spans="14:14" x14ac:dyDescent="0.25">
      <c r="N471" s="11"/>
    </row>
    <row r="472" spans="14:14" x14ac:dyDescent="0.25">
      <c r="N472" s="11"/>
    </row>
    <row r="473" spans="14:14" x14ac:dyDescent="0.25">
      <c r="N473" s="11"/>
    </row>
    <row r="474" spans="14:14" x14ac:dyDescent="0.25">
      <c r="N474" s="11"/>
    </row>
    <row r="475" spans="14:14" x14ac:dyDescent="0.25">
      <c r="N475" s="11"/>
    </row>
    <row r="476" spans="14:14" x14ac:dyDescent="0.25">
      <c r="N476" s="11"/>
    </row>
    <row r="477" spans="14:14" x14ac:dyDescent="0.25">
      <c r="N477" s="11"/>
    </row>
    <row r="478" spans="14:14" x14ac:dyDescent="0.25">
      <c r="N478" s="11"/>
    </row>
    <row r="479" spans="14:14" x14ac:dyDescent="0.25">
      <c r="N479" s="11"/>
    </row>
    <row r="480" spans="14:14" x14ac:dyDescent="0.25">
      <c r="N480" s="11"/>
    </row>
    <row r="481" spans="14:14" x14ac:dyDescent="0.25">
      <c r="N481" s="11"/>
    </row>
    <row r="482" spans="14:14" x14ac:dyDescent="0.25">
      <c r="N482" s="11"/>
    </row>
    <row r="483" spans="14:14" x14ac:dyDescent="0.25">
      <c r="N483" s="11"/>
    </row>
    <row r="484" spans="14:14" x14ac:dyDescent="0.25">
      <c r="N484" s="11"/>
    </row>
    <row r="485" spans="14:14" x14ac:dyDescent="0.25">
      <c r="N485" s="11"/>
    </row>
    <row r="486" spans="14:14" x14ac:dyDescent="0.25">
      <c r="N486" s="11"/>
    </row>
    <row r="487" spans="14:14" x14ac:dyDescent="0.25">
      <c r="N487" s="11"/>
    </row>
    <row r="488" spans="14:14" x14ac:dyDescent="0.25">
      <c r="N488" s="11"/>
    </row>
    <row r="489" spans="14:14" x14ac:dyDescent="0.25">
      <c r="N489" s="11"/>
    </row>
    <row r="490" spans="14:14" x14ac:dyDescent="0.25">
      <c r="N490" s="11"/>
    </row>
    <row r="491" spans="14:14" x14ac:dyDescent="0.25">
      <c r="N491" s="11"/>
    </row>
    <row r="492" spans="14:14" x14ac:dyDescent="0.25">
      <c r="N492" s="11"/>
    </row>
    <row r="493" spans="14:14" x14ac:dyDescent="0.25">
      <c r="N493" s="11"/>
    </row>
    <row r="494" spans="14:14" x14ac:dyDescent="0.25">
      <c r="N494" s="11"/>
    </row>
    <row r="495" spans="14:14" x14ac:dyDescent="0.25">
      <c r="N495" s="11"/>
    </row>
    <row r="496" spans="14:14" x14ac:dyDescent="0.25">
      <c r="N496" s="11"/>
    </row>
    <row r="497" spans="14:14" x14ac:dyDescent="0.25">
      <c r="N497" s="11"/>
    </row>
    <row r="498" spans="14:14" x14ac:dyDescent="0.25">
      <c r="N498" s="11"/>
    </row>
    <row r="499" spans="14:14" x14ac:dyDescent="0.25">
      <c r="N499" s="11"/>
    </row>
    <row r="500" spans="14:14" x14ac:dyDescent="0.25">
      <c r="N500" s="11"/>
    </row>
    <row r="501" spans="14:14" x14ac:dyDescent="0.25">
      <c r="N501" s="11"/>
    </row>
    <row r="502" spans="14:14" x14ac:dyDescent="0.25">
      <c r="N502" s="11"/>
    </row>
    <row r="503" spans="14:14" x14ac:dyDescent="0.25">
      <c r="N503" s="11"/>
    </row>
    <row r="504" spans="14:14" x14ac:dyDescent="0.25">
      <c r="N504" s="11"/>
    </row>
    <row r="505" spans="14:14" x14ac:dyDescent="0.25">
      <c r="N505" s="11"/>
    </row>
    <row r="506" spans="14:14" x14ac:dyDescent="0.25">
      <c r="N506" s="11"/>
    </row>
    <row r="507" spans="14:14" x14ac:dyDescent="0.25">
      <c r="N507" s="11"/>
    </row>
    <row r="508" spans="14:14" x14ac:dyDescent="0.25">
      <c r="N508" s="11"/>
    </row>
    <row r="509" spans="14:14" x14ac:dyDescent="0.25">
      <c r="N509" s="11"/>
    </row>
    <row r="510" spans="14:14" x14ac:dyDescent="0.25">
      <c r="N510" s="11"/>
    </row>
    <row r="511" spans="14:14" x14ac:dyDescent="0.25">
      <c r="N511" s="11"/>
    </row>
    <row r="512" spans="14:14" x14ac:dyDescent="0.25">
      <c r="N512" s="11"/>
    </row>
    <row r="513" spans="14:14" x14ac:dyDescent="0.25">
      <c r="N513" s="11"/>
    </row>
    <row r="514" spans="14:14" x14ac:dyDescent="0.25">
      <c r="N514" s="11"/>
    </row>
    <row r="515" spans="14:14" x14ac:dyDescent="0.25">
      <c r="N515" s="11"/>
    </row>
    <row r="516" spans="14:14" x14ac:dyDescent="0.25">
      <c r="N516" s="11"/>
    </row>
    <row r="517" spans="14:14" x14ac:dyDescent="0.25">
      <c r="N517" s="11"/>
    </row>
    <row r="518" spans="14:14" x14ac:dyDescent="0.25">
      <c r="N518" s="11"/>
    </row>
    <row r="519" spans="14:14" x14ac:dyDescent="0.25">
      <c r="N519" s="11"/>
    </row>
    <row r="520" spans="14:14" x14ac:dyDescent="0.25">
      <c r="N520" s="11"/>
    </row>
    <row r="521" spans="14:14" x14ac:dyDescent="0.25">
      <c r="N521" s="11"/>
    </row>
    <row r="522" spans="14:14" x14ac:dyDescent="0.25">
      <c r="N522" s="11"/>
    </row>
    <row r="523" spans="14:14" x14ac:dyDescent="0.25">
      <c r="N523" s="11"/>
    </row>
    <row r="524" spans="14:14" x14ac:dyDescent="0.25">
      <c r="N524" s="11"/>
    </row>
    <row r="525" spans="14:14" x14ac:dyDescent="0.25">
      <c r="N525" s="11"/>
    </row>
    <row r="526" spans="14:14" x14ac:dyDescent="0.25">
      <c r="N526" s="11"/>
    </row>
    <row r="527" spans="14:14" x14ac:dyDescent="0.25">
      <c r="N527" s="11"/>
    </row>
    <row r="528" spans="14:14" x14ac:dyDescent="0.25">
      <c r="N528" s="11"/>
    </row>
    <row r="529" spans="14:14" x14ac:dyDescent="0.25">
      <c r="N529" s="11"/>
    </row>
    <row r="530" spans="14:14" x14ac:dyDescent="0.25">
      <c r="N530" s="11"/>
    </row>
    <row r="531" spans="14:14" x14ac:dyDescent="0.25">
      <c r="N531" s="11"/>
    </row>
    <row r="532" spans="14:14" x14ac:dyDescent="0.25">
      <c r="N532" s="11"/>
    </row>
    <row r="533" spans="14:14" x14ac:dyDescent="0.25">
      <c r="N533" s="11"/>
    </row>
    <row r="534" spans="14:14" x14ac:dyDescent="0.25">
      <c r="N534" s="11"/>
    </row>
    <row r="535" spans="14:14" x14ac:dyDescent="0.25">
      <c r="N535" s="11"/>
    </row>
    <row r="536" spans="14:14" x14ac:dyDescent="0.25">
      <c r="N536" s="11"/>
    </row>
    <row r="537" spans="14:14" x14ac:dyDescent="0.25">
      <c r="N537" s="11"/>
    </row>
    <row r="538" spans="14:14" x14ac:dyDescent="0.25">
      <c r="N538" s="11"/>
    </row>
    <row r="539" spans="14:14" x14ac:dyDescent="0.25">
      <c r="N539" s="11"/>
    </row>
    <row r="540" spans="14:14" x14ac:dyDescent="0.25">
      <c r="N540" s="11"/>
    </row>
    <row r="541" spans="14:14" x14ac:dyDescent="0.25">
      <c r="N541" s="11"/>
    </row>
    <row r="542" spans="14:14" x14ac:dyDescent="0.25">
      <c r="N542" s="11"/>
    </row>
    <row r="543" spans="14:14" x14ac:dyDescent="0.25">
      <c r="N543" s="11"/>
    </row>
    <row r="544" spans="14:14" x14ac:dyDescent="0.25">
      <c r="N544" s="11"/>
    </row>
    <row r="545" spans="14:14" x14ac:dyDescent="0.25">
      <c r="N545" s="11"/>
    </row>
    <row r="546" spans="14:14" x14ac:dyDescent="0.25">
      <c r="N546" s="11"/>
    </row>
    <row r="547" spans="14:14" x14ac:dyDescent="0.25">
      <c r="N547" s="11"/>
    </row>
    <row r="548" spans="14:14" x14ac:dyDescent="0.25">
      <c r="N548" s="11"/>
    </row>
    <row r="549" spans="14:14" x14ac:dyDescent="0.25">
      <c r="N549" s="11"/>
    </row>
    <row r="550" spans="14:14" x14ac:dyDescent="0.25">
      <c r="N550" s="11"/>
    </row>
    <row r="551" spans="14:14" x14ac:dyDescent="0.25">
      <c r="N551" s="11"/>
    </row>
    <row r="552" spans="14:14" x14ac:dyDescent="0.25">
      <c r="N552" s="11"/>
    </row>
    <row r="553" spans="14:14" x14ac:dyDescent="0.25">
      <c r="N553" s="11"/>
    </row>
    <row r="554" spans="14:14" x14ac:dyDescent="0.25">
      <c r="N554" s="11"/>
    </row>
    <row r="555" spans="14:14" x14ac:dyDescent="0.25">
      <c r="N555" s="11"/>
    </row>
    <row r="556" spans="14:14" x14ac:dyDescent="0.25">
      <c r="N556" s="11"/>
    </row>
    <row r="557" spans="14:14" x14ac:dyDescent="0.25">
      <c r="N557" s="11"/>
    </row>
    <row r="558" spans="14:14" x14ac:dyDescent="0.25">
      <c r="N558" s="11"/>
    </row>
    <row r="559" spans="14:14" x14ac:dyDescent="0.25">
      <c r="N559" s="11"/>
    </row>
    <row r="560" spans="14:14" x14ac:dyDescent="0.25">
      <c r="N560" s="11"/>
    </row>
    <row r="561" spans="14:14" x14ac:dyDescent="0.25">
      <c r="N561" s="11"/>
    </row>
    <row r="562" spans="14:14" x14ac:dyDescent="0.25">
      <c r="N562" s="11"/>
    </row>
    <row r="563" spans="14:14" x14ac:dyDescent="0.25">
      <c r="N563" s="11"/>
    </row>
    <row r="564" spans="14:14" x14ac:dyDescent="0.25">
      <c r="N564" s="11"/>
    </row>
    <row r="565" spans="14:14" x14ac:dyDescent="0.25">
      <c r="N565" s="11"/>
    </row>
    <row r="566" spans="14:14" x14ac:dyDescent="0.25">
      <c r="N566" s="11"/>
    </row>
    <row r="567" spans="14:14" x14ac:dyDescent="0.25">
      <c r="N567" s="11"/>
    </row>
    <row r="568" spans="14:14" x14ac:dyDescent="0.25">
      <c r="N568" s="11"/>
    </row>
    <row r="569" spans="14:14" x14ac:dyDescent="0.25">
      <c r="N569" s="11"/>
    </row>
    <row r="570" spans="14:14" x14ac:dyDescent="0.25">
      <c r="N570" s="11"/>
    </row>
    <row r="571" spans="14:14" x14ac:dyDescent="0.25">
      <c r="N571" s="11"/>
    </row>
    <row r="572" spans="14:14" x14ac:dyDescent="0.25">
      <c r="N572" s="11"/>
    </row>
    <row r="573" spans="14:14" x14ac:dyDescent="0.25">
      <c r="N573" s="11"/>
    </row>
    <row r="574" spans="14:14" x14ac:dyDescent="0.25">
      <c r="N574" s="11"/>
    </row>
    <row r="575" spans="14:14" x14ac:dyDescent="0.25">
      <c r="N575" s="11"/>
    </row>
    <row r="576" spans="14:14" x14ac:dyDescent="0.25">
      <c r="N576" s="11"/>
    </row>
    <row r="577" spans="14:14" x14ac:dyDescent="0.25">
      <c r="N577" s="11"/>
    </row>
    <row r="578" spans="14:14" x14ac:dyDescent="0.25">
      <c r="N578" s="11"/>
    </row>
    <row r="579" spans="14:14" x14ac:dyDescent="0.25">
      <c r="N579" s="11"/>
    </row>
    <row r="580" spans="14:14" x14ac:dyDescent="0.25">
      <c r="N580" s="11"/>
    </row>
    <row r="581" spans="14:14" x14ac:dyDescent="0.25">
      <c r="N581" s="11"/>
    </row>
    <row r="582" spans="14:14" x14ac:dyDescent="0.25">
      <c r="N582" s="11"/>
    </row>
    <row r="583" spans="14:14" x14ac:dyDescent="0.25">
      <c r="N583" s="11"/>
    </row>
    <row r="584" spans="14:14" x14ac:dyDescent="0.25">
      <c r="N584" s="11"/>
    </row>
    <row r="585" spans="14:14" x14ac:dyDescent="0.25">
      <c r="N585" s="11"/>
    </row>
    <row r="586" spans="14:14" x14ac:dyDescent="0.25">
      <c r="N586" s="11"/>
    </row>
    <row r="587" spans="14:14" x14ac:dyDescent="0.25">
      <c r="N587" s="11"/>
    </row>
    <row r="588" spans="14:14" x14ac:dyDescent="0.25">
      <c r="N588" s="11"/>
    </row>
    <row r="589" spans="14:14" x14ac:dyDescent="0.25">
      <c r="N589" s="11"/>
    </row>
    <row r="590" spans="14:14" x14ac:dyDescent="0.25">
      <c r="N590" s="11"/>
    </row>
    <row r="591" spans="14:14" x14ac:dyDescent="0.25">
      <c r="N591" s="11"/>
    </row>
    <row r="592" spans="14:14" x14ac:dyDescent="0.25">
      <c r="N592" s="11"/>
    </row>
    <row r="593" spans="14:14" x14ac:dyDescent="0.25">
      <c r="N593" s="11"/>
    </row>
    <row r="594" spans="14:14" x14ac:dyDescent="0.25">
      <c r="N594" s="11"/>
    </row>
    <row r="595" spans="14:14" x14ac:dyDescent="0.25">
      <c r="N595" s="11"/>
    </row>
    <row r="596" spans="14:14" x14ac:dyDescent="0.25">
      <c r="N596" s="11"/>
    </row>
    <row r="597" spans="14:14" x14ac:dyDescent="0.25">
      <c r="N597" s="11"/>
    </row>
    <row r="598" spans="14:14" x14ac:dyDescent="0.25">
      <c r="N598" s="11"/>
    </row>
    <row r="599" spans="14:14" x14ac:dyDescent="0.25">
      <c r="N599" s="11"/>
    </row>
    <row r="600" spans="14:14" x14ac:dyDescent="0.25">
      <c r="N600" s="11"/>
    </row>
    <row r="601" spans="14:14" x14ac:dyDescent="0.25">
      <c r="N601" s="11"/>
    </row>
    <row r="602" spans="14:14" x14ac:dyDescent="0.25">
      <c r="N602" s="11"/>
    </row>
    <row r="603" spans="14:14" x14ac:dyDescent="0.25">
      <c r="N603" s="11"/>
    </row>
    <row r="604" spans="14:14" x14ac:dyDescent="0.25">
      <c r="N604" s="11"/>
    </row>
    <row r="605" spans="14:14" x14ac:dyDescent="0.25">
      <c r="N605" s="11"/>
    </row>
    <row r="606" spans="14:14" x14ac:dyDescent="0.25">
      <c r="N606" s="11"/>
    </row>
    <row r="607" spans="14:14" x14ac:dyDescent="0.25">
      <c r="N607" s="11"/>
    </row>
    <row r="608" spans="14:14" x14ac:dyDescent="0.25">
      <c r="N608" s="11"/>
    </row>
    <row r="609" spans="14:14" x14ac:dyDescent="0.25">
      <c r="N609" s="11"/>
    </row>
    <row r="610" spans="14:14" x14ac:dyDescent="0.25">
      <c r="N610" s="11"/>
    </row>
    <row r="611" spans="14:14" x14ac:dyDescent="0.25">
      <c r="N611" s="11"/>
    </row>
    <row r="612" spans="14:14" x14ac:dyDescent="0.25">
      <c r="N612" s="11"/>
    </row>
    <row r="613" spans="14:14" x14ac:dyDescent="0.25">
      <c r="N613" s="11"/>
    </row>
    <row r="614" spans="14:14" x14ac:dyDescent="0.25">
      <c r="N614" s="11"/>
    </row>
    <row r="615" spans="14:14" x14ac:dyDescent="0.25">
      <c r="N615" s="11"/>
    </row>
    <row r="616" spans="14:14" x14ac:dyDescent="0.25">
      <c r="N616" s="11"/>
    </row>
    <row r="617" spans="14:14" x14ac:dyDescent="0.25">
      <c r="N617" s="11"/>
    </row>
    <row r="618" spans="14:14" x14ac:dyDescent="0.25">
      <c r="N618" s="11"/>
    </row>
    <row r="619" spans="14:14" x14ac:dyDescent="0.25">
      <c r="N619" s="11"/>
    </row>
    <row r="620" spans="14:14" x14ac:dyDescent="0.25">
      <c r="N620" s="11"/>
    </row>
    <row r="621" spans="14:14" x14ac:dyDescent="0.25">
      <c r="N621" s="11"/>
    </row>
    <row r="622" spans="14:14" x14ac:dyDescent="0.25">
      <c r="N622" s="11"/>
    </row>
    <row r="623" spans="14:14" x14ac:dyDescent="0.25">
      <c r="N623" s="11"/>
    </row>
    <row r="624" spans="14:14" x14ac:dyDescent="0.25">
      <c r="N624" s="11"/>
    </row>
    <row r="625" spans="14:14" x14ac:dyDescent="0.25">
      <c r="N625" s="11"/>
    </row>
    <row r="626" spans="14:14" x14ac:dyDescent="0.25">
      <c r="N626" s="11"/>
    </row>
    <row r="627" spans="14:14" x14ac:dyDescent="0.25">
      <c r="N627" s="11"/>
    </row>
    <row r="628" spans="14:14" x14ac:dyDescent="0.25">
      <c r="N628" s="11"/>
    </row>
    <row r="629" spans="14:14" x14ac:dyDescent="0.25">
      <c r="N629" s="11"/>
    </row>
    <row r="630" spans="14:14" x14ac:dyDescent="0.25">
      <c r="N630" s="11"/>
    </row>
    <row r="631" spans="14:14" x14ac:dyDescent="0.25">
      <c r="N631" s="11"/>
    </row>
    <row r="632" spans="14:14" x14ac:dyDescent="0.25">
      <c r="N632" s="11"/>
    </row>
    <row r="633" spans="14:14" x14ac:dyDescent="0.25">
      <c r="N633" s="11"/>
    </row>
    <row r="634" spans="14:14" x14ac:dyDescent="0.25">
      <c r="N634" s="11"/>
    </row>
    <row r="635" spans="14:14" x14ac:dyDescent="0.25">
      <c r="N635" s="11"/>
    </row>
    <row r="636" spans="14:14" x14ac:dyDescent="0.25">
      <c r="N636" s="11"/>
    </row>
    <row r="637" spans="14:14" x14ac:dyDescent="0.25">
      <c r="N637" s="11"/>
    </row>
    <row r="638" spans="14:14" x14ac:dyDescent="0.25">
      <c r="N638" s="11"/>
    </row>
    <row r="639" spans="14:14" x14ac:dyDescent="0.25">
      <c r="N639" s="11"/>
    </row>
    <row r="640" spans="14:14" x14ac:dyDescent="0.25">
      <c r="N640" s="11"/>
    </row>
    <row r="641" spans="14:14" x14ac:dyDescent="0.25">
      <c r="N641" s="11"/>
    </row>
    <row r="642" spans="14:14" x14ac:dyDescent="0.25">
      <c r="N642" s="11"/>
    </row>
    <row r="643" spans="14:14" x14ac:dyDescent="0.25">
      <c r="N643" s="11"/>
    </row>
    <row r="644" spans="14:14" x14ac:dyDescent="0.25">
      <c r="N644" s="11"/>
    </row>
    <row r="645" spans="14:14" x14ac:dyDescent="0.25">
      <c r="N645" s="11"/>
    </row>
    <row r="646" spans="14:14" x14ac:dyDescent="0.25">
      <c r="N646" s="11"/>
    </row>
    <row r="647" spans="14:14" x14ac:dyDescent="0.25">
      <c r="N647" s="11"/>
    </row>
    <row r="648" spans="14:14" x14ac:dyDescent="0.25">
      <c r="N648" s="11"/>
    </row>
    <row r="649" spans="14:14" x14ac:dyDescent="0.25">
      <c r="N649" s="11"/>
    </row>
    <row r="650" spans="14:14" x14ac:dyDescent="0.25">
      <c r="N650" s="11"/>
    </row>
    <row r="651" spans="14:14" x14ac:dyDescent="0.25">
      <c r="N651" s="11"/>
    </row>
    <row r="652" spans="14:14" x14ac:dyDescent="0.25">
      <c r="N652" s="11"/>
    </row>
    <row r="653" spans="14:14" x14ac:dyDescent="0.25">
      <c r="N653" s="11"/>
    </row>
    <row r="654" spans="14:14" x14ac:dyDescent="0.25">
      <c r="N654" s="11"/>
    </row>
    <row r="655" spans="14:14" x14ac:dyDescent="0.25">
      <c r="N655" s="11"/>
    </row>
    <row r="656" spans="14:14" x14ac:dyDescent="0.25">
      <c r="N656" s="11"/>
    </row>
    <row r="657" spans="14:14" x14ac:dyDescent="0.25">
      <c r="N657" s="11"/>
    </row>
    <row r="658" spans="14:14" x14ac:dyDescent="0.25">
      <c r="N658" s="11"/>
    </row>
    <row r="659" spans="14:14" x14ac:dyDescent="0.25">
      <c r="N659" s="11"/>
    </row>
    <row r="660" spans="14:14" x14ac:dyDescent="0.25">
      <c r="N660" s="11"/>
    </row>
    <row r="661" spans="14:14" x14ac:dyDescent="0.25">
      <c r="N661" s="11"/>
    </row>
    <row r="662" spans="14:14" x14ac:dyDescent="0.25">
      <c r="N662" s="11"/>
    </row>
    <row r="663" spans="14:14" x14ac:dyDescent="0.25">
      <c r="N663" s="11"/>
    </row>
    <row r="664" spans="14:14" x14ac:dyDescent="0.25">
      <c r="N664" s="11"/>
    </row>
    <row r="665" spans="14:14" x14ac:dyDescent="0.25">
      <c r="N665" s="11"/>
    </row>
    <row r="666" spans="14:14" x14ac:dyDescent="0.25">
      <c r="N666" s="11"/>
    </row>
    <row r="667" spans="14:14" x14ac:dyDescent="0.25">
      <c r="N667" s="11"/>
    </row>
    <row r="668" spans="14:14" x14ac:dyDescent="0.25">
      <c r="N668" s="11"/>
    </row>
    <row r="669" spans="14:14" x14ac:dyDescent="0.25">
      <c r="N669" s="11"/>
    </row>
    <row r="670" spans="14:14" x14ac:dyDescent="0.25">
      <c r="N670" s="11"/>
    </row>
    <row r="671" spans="14:14" x14ac:dyDescent="0.25">
      <c r="N671" s="11"/>
    </row>
    <row r="672" spans="14:14" x14ac:dyDescent="0.25">
      <c r="N672" s="11"/>
    </row>
    <row r="673" spans="14:14" x14ac:dyDescent="0.25">
      <c r="N673" s="11"/>
    </row>
    <row r="674" spans="14:14" x14ac:dyDescent="0.25">
      <c r="N674" s="11"/>
    </row>
    <row r="675" spans="14:14" x14ac:dyDescent="0.25">
      <c r="N675" s="11"/>
    </row>
    <row r="676" spans="14:14" x14ac:dyDescent="0.25">
      <c r="N676" s="11"/>
    </row>
    <row r="677" spans="14:14" x14ac:dyDescent="0.25">
      <c r="N677" s="11"/>
    </row>
    <row r="678" spans="14:14" x14ac:dyDescent="0.25">
      <c r="N678" s="11"/>
    </row>
    <row r="679" spans="14:14" x14ac:dyDescent="0.25">
      <c r="N679" s="11"/>
    </row>
    <row r="680" spans="14:14" x14ac:dyDescent="0.25">
      <c r="N680" s="11"/>
    </row>
    <row r="681" spans="14:14" x14ac:dyDescent="0.25">
      <c r="N681" s="11"/>
    </row>
    <row r="682" spans="14:14" x14ac:dyDescent="0.25">
      <c r="N682" s="11"/>
    </row>
    <row r="683" spans="14:14" x14ac:dyDescent="0.25">
      <c r="N683" s="11"/>
    </row>
    <row r="684" spans="14:14" x14ac:dyDescent="0.25">
      <c r="N684" s="11"/>
    </row>
    <row r="685" spans="14:14" x14ac:dyDescent="0.25">
      <c r="N685" s="11"/>
    </row>
    <row r="686" spans="14:14" x14ac:dyDescent="0.25">
      <c r="N686" s="11"/>
    </row>
    <row r="687" spans="14:14" x14ac:dyDescent="0.25">
      <c r="N687" s="11"/>
    </row>
    <row r="688" spans="14:14" x14ac:dyDescent="0.25">
      <c r="N688" s="11"/>
    </row>
    <row r="689" spans="14:14" x14ac:dyDescent="0.25">
      <c r="N689" s="11"/>
    </row>
    <row r="690" spans="14:14" x14ac:dyDescent="0.25">
      <c r="N690" s="11"/>
    </row>
    <row r="691" spans="14:14" x14ac:dyDescent="0.25">
      <c r="N691" s="11"/>
    </row>
    <row r="692" spans="14:14" x14ac:dyDescent="0.25">
      <c r="N692" s="11"/>
    </row>
    <row r="693" spans="14:14" x14ac:dyDescent="0.25">
      <c r="N693" s="11"/>
    </row>
    <row r="694" spans="14:14" x14ac:dyDescent="0.25">
      <c r="N694" s="11"/>
    </row>
    <row r="695" spans="14:14" x14ac:dyDescent="0.25">
      <c r="N695" s="11"/>
    </row>
    <row r="696" spans="14:14" x14ac:dyDescent="0.25">
      <c r="N696" s="11"/>
    </row>
    <row r="697" spans="14:14" x14ac:dyDescent="0.25">
      <c r="N697" s="11"/>
    </row>
    <row r="698" spans="14:14" x14ac:dyDescent="0.25">
      <c r="N698" s="11"/>
    </row>
    <row r="699" spans="14:14" x14ac:dyDescent="0.25">
      <c r="N699" s="11"/>
    </row>
    <row r="700" spans="14:14" x14ac:dyDescent="0.25">
      <c r="N700" s="11"/>
    </row>
    <row r="701" spans="14:14" x14ac:dyDescent="0.25">
      <c r="N701" s="11"/>
    </row>
    <row r="702" spans="14:14" x14ac:dyDescent="0.25">
      <c r="N702" s="11"/>
    </row>
    <row r="703" spans="14:14" x14ac:dyDescent="0.25">
      <c r="N703" s="11"/>
    </row>
    <row r="704" spans="14:14" x14ac:dyDescent="0.25">
      <c r="N704" s="11"/>
    </row>
    <row r="705" spans="14:14" x14ac:dyDescent="0.25">
      <c r="N705" s="11"/>
    </row>
    <row r="706" spans="14:14" x14ac:dyDescent="0.25">
      <c r="N706" s="11"/>
    </row>
    <row r="707" spans="14:14" x14ac:dyDescent="0.25">
      <c r="N707" s="11"/>
    </row>
    <row r="708" spans="14:14" x14ac:dyDescent="0.25">
      <c r="N708" s="11"/>
    </row>
    <row r="709" spans="14:14" x14ac:dyDescent="0.25">
      <c r="N709" s="11"/>
    </row>
    <row r="710" spans="14:14" x14ac:dyDescent="0.25">
      <c r="N710" s="11"/>
    </row>
    <row r="711" spans="14:14" x14ac:dyDescent="0.25">
      <c r="N711" s="11"/>
    </row>
    <row r="712" spans="14:14" x14ac:dyDescent="0.25">
      <c r="N712" s="11"/>
    </row>
    <row r="713" spans="14:14" x14ac:dyDescent="0.25">
      <c r="N713" s="11"/>
    </row>
    <row r="714" spans="14:14" x14ac:dyDescent="0.25">
      <c r="N714" s="11"/>
    </row>
    <row r="715" spans="14:14" x14ac:dyDescent="0.25">
      <c r="N715" s="11"/>
    </row>
    <row r="716" spans="14:14" x14ac:dyDescent="0.25">
      <c r="N716" s="11"/>
    </row>
    <row r="717" spans="14:14" x14ac:dyDescent="0.25">
      <c r="N717" s="11"/>
    </row>
    <row r="718" spans="14:14" x14ac:dyDescent="0.25">
      <c r="N718" s="11"/>
    </row>
    <row r="719" spans="14:14" x14ac:dyDescent="0.25">
      <c r="N719" s="11"/>
    </row>
    <row r="720" spans="14:14" x14ac:dyDescent="0.25">
      <c r="N720" s="11"/>
    </row>
    <row r="721" spans="14:14" x14ac:dyDescent="0.25">
      <c r="N721" s="11"/>
    </row>
    <row r="722" spans="14:14" x14ac:dyDescent="0.25">
      <c r="N722" s="11"/>
    </row>
    <row r="723" spans="14:14" x14ac:dyDescent="0.25">
      <c r="N723" s="11"/>
    </row>
    <row r="724" spans="14:14" x14ac:dyDescent="0.25">
      <c r="N724" s="11"/>
    </row>
    <row r="725" spans="14:14" x14ac:dyDescent="0.25">
      <c r="N725" s="11"/>
    </row>
    <row r="726" spans="14:14" x14ac:dyDescent="0.25">
      <c r="N726" s="11"/>
    </row>
    <row r="727" spans="14:14" x14ac:dyDescent="0.25">
      <c r="N727" s="11"/>
    </row>
    <row r="728" spans="14:14" x14ac:dyDescent="0.25">
      <c r="N728" s="11"/>
    </row>
    <row r="729" spans="14:14" x14ac:dyDescent="0.25">
      <c r="N729" s="11"/>
    </row>
    <row r="730" spans="14:14" x14ac:dyDescent="0.25">
      <c r="N730" s="11"/>
    </row>
    <row r="731" spans="14:14" x14ac:dyDescent="0.25">
      <c r="N731" s="11"/>
    </row>
    <row r="732" spans="14:14" x14ac:dyDescent="0.25">
      <c r="N732" s="11"/>
    </row>
    <row r="733" spans="14:14" x14ac:dyDescent="0.25">
      <c r="N733" s="11"/>
    </row>
    <row r="734" spans="14:14" x14ac:dyDescent="0.25">
      <c r="N734" s="11"/>
    </row>
    <row r="735" spans="14:14" x14ac:dyDescent="0.25">
      <c r="N735" s="11"/>
    </row>
    <row r="736" spans="14:14" x14ac:dyDescent="0.25">
      <c r="N736" s="11"/>
    </row>
    <row r="737" spans="14:14" x14ac:dyDescent="0.25">
      <c r="N737" s="11"/>
    </row>
    <row r="738" spans="14:14" x14ac:dyDescent="0.25">
      <c r="N738" s="11"/>
    </row>
    <row r="739" spans="14:14" x14ac:dyDescent="0.25">
      <c r="N739" s="11"/>
    </row>
    <row r="740" spans="14:14" x14ac:dyDescent="0.25">
      <c r="N740" s="11"/>
    </row>
    <row r="741" spans="14:14" x14ac:dyDescent="0.25">
      <c r="N741" s="11"/>
    </row>
    <row r="742" spans="14:14" x14ac:dyDescent="0.25">
      <c r="N742" s="11"/>
    </row>
    <row r="743" spans="14:14" x14ac:dyDescent="0.25">
      <c r="N743" s="11"/>
    </row>
    <row r="744" spans="14:14" x14ac:dyDescent="0.25">
      <c r="N744" s="11"/>
    </row>
    <row r="745" spans="14:14" x14ac:dyDescent="0.25">
      <c r="N745" s="11"/>
    </row>
    <row r="746" spans="14:14" x14ac:dyDescent="0.25">
      <c r="N746" s="11"/>
    </row>
    <row r="747" spans="14:14" x14ac:dyDescent="0.25">
      <c r="N747" s="11"/>
    </row>
    <row r="748" spans="14:14" x14ac:dyDescent="0.25">
      <c r="N748" s="11"/>
    </row>
    <row r="749" spans="14:14" x14ac:dyDescent="0.25">
      <c r="N749" s="11"/>
    </row>
    <row r="750" spans="14:14" x14ac:dyDescent="0.25">
      <c r="N750" s="11"/>
    </row>
    <row r="751" spans="14:14" x14ac:dyDescent="0.25">
      <c r="N751" s="11"/>
    </row>
    <row r="752" spans="14:14" x14ac:dyDescent="0.25">
      <c r="N752" s="11"/>
    </row>
    <row r="753" spans="14:14" x14ac:dyDescent="0.25">
      <c r="N753" s="11"/>
    </row>
    <row r="754" spans="14:14" x14ac:dyDescent="0.25">
      <c r="N754" s="11"/>
    </row>
    <row r="755" spans="14:14" x14ac:dyDescent="0.25">
      <c r="N755" s="11"/>
    </row>
    <row r="756" spans="14:14" x14ac:dyDescent="0.25">
      <c r="N756" s="11"/>
    </row>
    <row r="757" spans="14:14" x14ac:dyDescent="0.25">
      <c r="N757" s="11"/>
    </row>
    <row r="758" spans="14:14" x14ac:dyDescent="0.25">
      <c r="N758" s="11"/>
    </row>
    <row r="759" spans="14:14" x14ac:dyDescent="0.25">
      <c r="N759" s="11"/>
    </row>
    <row r="760" spans="14:14" x14ac:dyDescent="0.25">
      <c r="N760" s="11"/>
    </row>
    <row r="761" spans="14:14" x14ac:dyDescent="0.25">
      <c r="N761" s="11"/>
    </row>
    <row r="762" spans="14:14" x14ac:dyDescent="0.25">
      <c r="N762" s="11"/>
    </row>
    <row r="763" spans="14:14" x14ac:dyDescent="0.25">
      <c r="N763" s="11"/>
    </row>
    <row r="764" spans="14:14" x14ac:dyDescent="0.25">
      <c r="N764" s="11"/>
    </row>
    <row r="765" spans="14:14" x14ac:dyDescent="0.25">
      <c r="N765" s="11"/>
    </row>
    <row r="766" spans="14:14" x14ac:dyDescent="0.25">
      <c r="N766" s="11"/>
    </row>
    <row r="767" spans="14:14" x14ac:dyDescent="0.25">
      <c r="N767" s="11"/>
    </row>
    <row r="768" spans="14:14" x14ac:dyDescent="0.25">
      <c r="N768" s="11"/>
    </row>
    <row r="769" spans="14:14" x14ac:dyDescent="0.25">
      <c r="N769" s="11"/>
    </row>
    <row r="770" spans="14:14" x14ac:dyDescent="0.25">
      <c r="N770" s="11"/>
    </row>
    <row r="771" spans="14:14" x14ac:dyDescent="0.25">
      <c r="N771" s="11"/>
    </row>
    <row r="772" spans="14:14" x14ac:dyDescent="0.25">
      <c r="N772" s="11"/>
    </row>
    <row r="773" spans="14:14" x14ac:dyDescent="0.25">
      <c r="N773" s="11"/>
    </row>
    <row r="774" spans="14:14" x14ac:dyDescent="0.25">
      <c r="N774" s="11"/>
    </row>
    <row r="775" spans="14:14" x14ac:dyDescent="0.25">
      <c r="N775" s="11"/>
    </row>
    <row r="776" spans="14:14" x14ac:dyDescent="0.25">
      <c r="N776" s="11"/>
    </row>
    <row r="777" spans="14:14" x14ac:dyDescent="0.25">
      <c r="N777" s="11"/>
    </row>
    <row r="778" spans="14:14" x14ac:dyDescent="0.25">
      <c r="N778" s="11"/>
    </row>
    <row r="779" spans="14:14" x14ac:dyDescent="0.25">
      <c r="N779" s="11"/>
    </row>
    <row r="780" spans="14:14" x14ac:dyDescent="0.25">
      <c r="N780" s="11"/>
    </row>
    <row r="781" spans="14:14" x14ac:dyDescent="0.25">
      <c r="N781" s="11"/>
    </row>
    <row r="782" spans="14:14" x14ac:dyDescent="0.25">
      <c r="N782" s="11"/>
    </row>
    <row r="783" spans="14:14" x14ac:dyDescent="0.25">
      <c r="N783" s="11"/>
    </row>
    <row r="784" spans="14:14" x14ac:dyDescent="0.25">
      <c r="N784" s="11"/>
    </row>
    <row r="785" spans="14:14" x14ac:dyDescent="0.25">
      <c r="N785" s="11"/>
    </row>
    <row r="786" spans="14:14" x14ac:dyDescent="0.25">
      <c r="N786" s="11"/>
    </row>
    <row r="787" spans="14:14" x14ac:dyDescent="0.25">
      <c r="N787" s="11"/>
    </row>
    <row r="788" spans="14:14" x14ac:dyDescent="0.25">
      <c r="N788" s="11"/>
    </row>
    <row r="789" spans="14:14" x14ac:dyDescent="0.25">
      <c r="N789" s="11"/>
    </row>
    <row r="790" spans="14:14" x14ac:dyDescent="0.25">
      <c r="N790" s="11"/>
    </row>
    <row r="791" spans="14:14" x14ac:dyDescent="0.25">
      <c r="N791" s="11"/>
    </row>
    <row r="792" spans="14:14" x14ac:dyDescent="0.25">
      <c r="N792" s="11"/>
    </row>
    <row r="793" spans="14:14" x14ac:dyDescent="0.25">
      <c r="N793" s="11"/>
    </row>
    <row r="794" spans="14:14" x14ac:dyDescent="0.25">
      <c r="N794" s="11"/>
    </row>
    <row r="795" spans="14:14" x14ac:dyDescent="0.25">
      <c r="N795" s="11"/>
    </row>
    <row r="796" spans="14:14" x14ac:dyDescent="0.25">
      <c r="N796" s="11"/>
    </row>
    <row r="797" spans="14:14" x14ac:dyDescent="0.25">
      <c r="N797" s="11"/>
    </row>
    <row r="798" spans="14:14" x14ac:dyDescent="0.25">
      <c r="N798" s="11"/>
    </row>
    <row r="799" spans="14:14" x14ac:dyDescent="0.25">
      <c r="N799" s="11"/>
    </row>
    <row r="800" spans="14:14" x14ac:dyDescent="0.25">
      <c r="N800" s="11"/>
    </row>
    <row r="801" spans="14:14" x14ac:dyDescent="0.25">
      <c r="N801" s="11"/>
    </row>
    <row r="802" spans="14:14" x14ac:dyDescent="0.25">
      <c r="N802" s="11"/>
    </row>
    <row r="803" spans="14:14" x14ac:dyDescent="0.25">
      <c r="N803" s="11"/>
    </row>
    <row r="804" spans="14:14" x14ac:dyDescent="0.25">
      <c r="N804" s="11"/>
    </row>
    <row r="805" spans="14:14" x14ac:dyDescent="0.25">
      <c r="N805" s="11"/>
    </row>
    <row r="806" spans="14:14" x14ac:dyDescent="0.25">
      <c r="N806" s="11"/>
    </row>
    <row r="807" spans="14:14" x14ac:dyDescent="0.25">
      <c r="N807" s="11"/>
    </row>
    <row r="808" spans="14:14" x14ac:dyDescent="0.25">
      <c r="N808" s="11"/>
    </row>
    <row r="809" spans="14:14" x14ac:dyDescent="0.25">
      <c r="N809" s="11"/>
    </row>
    <row r="810" spans="14:14" x14ac:dyDescent="0.25">
      <c r="N810" s="11"/>
    </row>
    <row r="811" spans="14:14" x14ac:dyDescent="0.25">
      <c r="N811" s="11"/>
    </row>
    <row r="812" spans="14:14" x14ac:dyDescent="0.25">
      <c r="N812" s="11"/>
    </row>
    <row r="813" spans="14:14" x14ac:dyDescent="0.25">
      <c r="N813" s="11"/>
    </row>
    <row r="814" spans="14:14" x14ac:dyDescent="0.25">
      <c r="N814" s="11"/>
    </row>
    <row r="815" spans="14:14" x14ac:dyDescent="0.25">
      <c r="N815" s="11"/>
    </row>
    <row r="816" spans="14:14" x14ac:dyDescent="0.25">
      <c r="N816" s="11"/>
    </row>
    <row r="817" spans="14:14" x14ac:dyDescent="0.25">
      <c r="N817" s="11"/>
    </row>
    <row r="818" spans="14:14" x14ac:dyDescent="0.25">
      <c r="N818" s="11"/>
    </row>
    <row r="819" spans="14:14" x14ac:dyDescent="0.25">
      <c r="N819" s="11"/>
    </row>
    <row r="820" spans="14:14" x14ac:dyDescent="0.25">
      <c r="N820" s="11"/>
    </row>
    <row r="821" spans="14:14" x14ac:dyDescent="0.25">
      <c r="N821" s="11"/>
    </row>
    <row r="822" spans="14:14" x14ac:dyDescent="0.25">
      <c r="N822" s="11"/>
    </row>
    <row r="823" spans="14:14" x14ac:dyDescent="0.25">
      <c r="N823" s="11"/>
    </row>
    <row r="824" spans="14:14" x14ac:dyDescent="0.25">
      <c r="N824" s="11"/>
    </row>
    <row r="825" spans="14:14" x14ac:dyDescent="0.25">
      <c r="N825" s="11"/>
    </row>
    <row r="826" spans="14:14" x14ac:dyDescent="0.25">
      <c r="N826" s="11"/>
    </row>
    <row r="858" spans="14:14" x14ac:dyDescent="0.25">
      <c r="N858" s="11"/>
    </row>
    <row r="859" spans="14:14" x14ac:dyDescent="0.25">
      <c r="N859" s="11"/>
    </row>
    <row r="860" spans="14:14" x14ac:dyDescent="0.25">
      <c r="N860" s="11"/>
    </row>
    <row r="861" spans="14:14" x14ac:dyDescent="0.25">
      <c r="N861" s="11"/>
    </row>
    <row r="862" spans="14:14" x14ac:dyDescent="0.25">
      <c r="N862" s="11"/>
    </row>
    <row r="863" spans="14:14" x14ac:dyDescent="0.25">
      <c r="N863" s="11"/>
    </row>
    <row r="865" spans="14:14" x14ac:dyDescent="0.25">
      <c r="N865" s="11"/>
    </row>
    <row r="866" spans="14:14" x14ac:dyDescent="0.25">
      <c r="N866" s="11"/>
    </row>
    <row r="867" spans="14:14" x14ac:dyDescent="0.25">
      <c r="N867" s="11"/>
    </row>
    <row r="868" spans="14:14" x14ac:dyDescent="0.25">
      <c r="N868" s="11"/>
    </row>
    <row r="869" spans="14:14" x14ac:dyDescent="0.25">
      <c r="N869" s="11"/>
    </row>
    <row r="871" spans="14:14" x14ac:dyDescent="0.25">
      <c r="N871" s="11"/>
    </row>
    <row r="872" spans="14:14" x14ac:dyDescent="0.25">
      <c r="N872" s="11"/>
    </row>
    <row r="873" spans="14:14" x14ac:dyDescent="0.25">
      <c r="N873" s="11"/>
    </row>
    <row r="874" spans="14:14" x14ac:dyDescent="0.25">
      <c r="N874" s="11"/>
    </row>
    <row r="876" spans="14:14" x14ac:dyDescent="0.25">
      <c r="N876" s="11"/>
    </row>
    <row r="879" spans="14:14" x14ac:dyDescent="0.25">
      <c r="N879" s="11"/>
    </row>
    <row r="880" spans="14:14" x14ac:dyDescent="0.25">
      <c r="N880" s="11"/>
    </row>
    <row r="882" spans="14:14" x14ac:dyDescent="0.25">
      <c r="N882" s="11"/>
    </row>
    <row r="883" spans="14:14" x14ac:dyDescent="0.25">
      <c r="N883" s="11"/>
    </row>
    <row r="884" spans="14:14" x14ac:dyDescent="0.25">
      <c r="N884" s="11"/>
    </row>
    <row r="885" spans="14:14" x14ac:dyDescent="0.25">
      <c r="N885" s="11"/>
    </row>
    <row r="886" spans="14:14" x14ac:dyDescent="0.25">
      <c r="N886" s="11"/>
    </row>
    <row r="887" spans="14:14" x14ac:dyDescent="0.25">
      <c r="N887" s="11"/>
    </row>
    <row r="888" spans="14:14" x14ac:dyDescent="0.25">
      <c r="N888" s="11"/>
    </row>
    <row r="889" spans="14:14" x14ac:dyDescent="0.25">
      <c r="N889" s="11"/>
    </row>
    <row r="894" spans="14:14" x14ac:dyDescent="0.25">
      <c r="N894" s="11"/>
    </row>
    <row r="899" spans="14:14" x14ac:dyDescent="0.25">
      <c r="N899" s="11"/>
    </row>
    <row r="900" spans="14:14" x14ac:dyDescent="0.25">
      <c r="N900" s="11"/>
    </row>
    <row r="901" spans="14:14" x14ac:dyDescent="0.25">
      <c r="N901" s="11"/>
    </row>
    <row r="905" spans="14:14" x14ac:dyDescent="0.25">
      <c r="N905" s="11"/>
    </row>
    <row r="911" spans="14:14" x14ac:dyDescent="0.25">
      <c r="N911" s="11"/>
    </row>
  </sheetData>
  <autoFilter ref="B68:B125"/>
  <mergeCells count="32">
    <mergeCell ref="G32:G62"/>
    <mergeCell ref="H32:H62"/>
    <mergeCell ref="A1:K1"/>
    <mergeCell ref="D2:E2"/>
    <mergeCell ref="D3:D9"/>
    <mergeCell ref="E3:E26"/>
    <mergeCell ref="F3:F26"/>
    <mergeCell ref="G3:G26"/>
    <mergeCell ref="H3:H26"/>
    <mergeCell ref="D10:D14"/>
    <mergeCell ref="D15:D26"/>
    <mergeCell ref="D68:D126"/>
    <mergeCell ref="F68:F126"/>
    <mergeCell ref="G68:G126"/>
    <mergeCell ref="D27:D31"/>
    <mergeCell ref="E27:E31"/>
    <mergeCell ref="F27:F31"/>
    <mergeCell ref="G27:G31"/>
    <mergeCell ref="D42:D44"/>
    <mergeCell ref="D45:D51"/>
    <mergeCell ref="D52:D62"/>
    <mergeCell ref="A66:K66"/>
    <mergeCell ref="D67:E67"/>
    <mergeCell ref="H27:H31"/>
    <mergeCell ref="D32:D41"/>
    <mergeCell ref="E32:E62"/>
    <mergeCell ref="F32:F62"/>
    <mergeCell ref="A130:K130"/>
    <mergeCell ref="D131:E131"/>
    <mergeCell ref="D132:D141"/>
    <mergeCell ref="F132:F141"/>
    <mergeCell ref="G132:G141"/>
  </mergeCells>
  <pageMargins left="0.7" right="0.7"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 LS1</vt:lpstr>
      <vt:lpstr>Thon Noi Dinh</vt:lpstr>
      <vt:lpstr>DS Thành Hạnh Yên Thịnh</vt:lpstr>
      <vt:lpstr>DS Thành Hạnh Yên Thịnh (2)</vt:lpstr>
      <vt:lpstr>'DA LS1'!Print_Titles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2024-05-31T01:41:34Z</cp:lastPrinted>
  <dcterms:created xsi:type="dcterms:W3CDTF">2022-10-13T00:15:31Z</dcterms:created>
  <dcterms:modified xsi:type="dcterms:W3CDTF">2024-06-11T10:56:41Z</dcterms:modified>
</cp:coreProperties>
</file>