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an 2024\giải phóng mặt bằng\KDC số 1 Lan Sơn\Phương án đợt 1\Phương án đợt 1\trình đợt 1\"/>
    </mc:Choice>
  </mc:AlternateContent>
  <bookViews>
    <workbookView xWindow="0" yWindow="0" windowWidth="20490" windowHeight="7530" firstSheet="2" activeTab="3"/>
  </bookViews>
  <sheets>
    <sheet name="DS thu hồi Muối" sheetId="1" r:id="rId1"/>
    <sheet name="DS thu hồi Nội Đình" sheetId="5" r:id="rId2"/>
    <sheet name="DS thu hồi Trại Hai" sheetId="6" r:id="rId3"/>
    <sheet name="DS thu hồi đất Yên Thịnh" sheetId="7" r:id="rId4"/>
    <sheet name="DS thu hồi Nội Chùa" sheetId="8" r:id="rId5"/>
    <sheet name="DS thu hồi Đống Vừng" sheetId="9" r:id="rId6"/>
    <sheet name="Thon Noi Dinh" sheetId="4" state="hidden" r:id="rId7"/>
    <sheet name="DS Thành Hạnh Yên Thịnh" sheetId="2" state="hidden" r:id="rId8"/>
    <sheet name="DS Thành Hạnh Yên Thịnh (2)" sheetId="3" state="hidden" r:id="rId9"/>
  </sheets>
  <externalReferences>
    <externalReference r:id="rId10"/>
    <externalReference r:id="rId11"/>
  </externalReferences>
  <definedNames>
    <definedName name="_xlnm._FilterDatabase" localSheetId="7" hidden="1">'DS Thành Hạnh Yên Thịnh'!$B$68:$B$124</definedName>
    <definedName name="_xlnm._FilterDatabase" localSheetId="8" hidden="1">'DS Thành Hạnh Yên Thịnh (2)'!$B$68:$B$125</definedName>
    <definedName name="_xlnm._FilterDatabase" localSheetId="3" hidden="1">'DS thu hồi đất Yên Thịnh'!$C$3:$D$262</definedName>
    <definedName name="_xlnm._FilterDatabase" localSheetId="5" hidden="1">'DS thu hồi Đống Vừng'!$A$6:$AF$561</definedName>
    <definedName name="_xlnm._FilterDatabase" localSheetId="0" hidden="1">'DS thu hồi Muối'!$A$6:$Y$209</definedName>
    <definedName name="_xlnm._FilterDatabase" localSheetId="4" hidden="1">'DS thu hồi Nội Chùa'!$C$3:$D$119</definedName>
    <definedName name="_xlnm._FilterDatabase" localSheetId="1" hidden="1">'DS thu hồi Nội Đình'!$D$3:$E$458</definedName>
    <definedName name="_xlnm._FilterDatabase" localSheetId="2" hidden="1">'DS thu hồi Trại Hai'!$C$3:$D$6</definedName>
    <definedName name="DTTH" localSheetId="4">'DS thu hồi Nội Chùa'!#REF!</definedName>
    <definedName name="DTTH" localSheetId="1">'DS thu hồi Nội Đình'!#REF!</definedName>
    <definedName name="DTTH">#REF!</definedName>
    <definedName name="HL" localSheetId="4">'DS thu hồi Nội Chùa'!#REF!</definedName>
    <definedName name="HL" localSheetId="1">'DS thu hồi Nội Đình'!#REF!</definedName>
    <definedName name="HL">#REF!</definedName>
    <definedName name="HOTEN" localSheetId="4">'DS thu hồi Nội Chùa'!$A$7:$L$98</definedName>
    <definedName name="HOTEN" localSheetId="1">'DS thu hồi Nội Đình'!$A$7:$L$232</definedName>
    <definedName name="HOTEN">#REF!</definedName>
    <definedName name="KLBT" localSheetId="4">'DS thu hồi Nội Chùa'!#REF!</definedName>
    <definedName name="KLBT" localSheetId="1">'DS thu hồi Nội Đình'!#REF!</definedName>
    <definedName name="KLBT">#REF!</definedName>
    <definedName name="KLHT" localSheetId="4">'DS thu hồi Nội Chùa'!#REF!</definedName>
    <definedName name="KLHT" localSheetId="1">'DS thu hồi Nội Đình'!#REF!</definedName>
    <definedName name="KLHT">#REF!</definedName>
    <definedName name="MATAISAN" localSheetId="4">'[1]MÃ TÀI SẢN'!$A$2:$L$1893</definedName>
    <definedName name="MATAISAN">'[2]MÃ TÀI SẢN'!$A$2:$L$1893</definedName>
    <definedName name="MQCDAT" localSheetId="4">'DS thu hồi Nội Chùa'!#REF!</definedName>
    <definedName name="MQCDAT" localSheetId="1">'DS thu hồi Nội Đình'!#REF!</definedName>
    <definedName name="MQCDAT">#REF!</definedName>
    <definedName name="MQCTS" localSheetId="4">'DS thu hồi Nội Chùa'!#REF!</definedName>
    <definedName name="MQCTS" localSheetId="1">'DS thu hồi Nội Đình'!#REF!</definedName>
    <definedName name="MQCTS">#REF!</definedName>
    <definedName name="pa" localSheetId="4">'DS thu hồi Nội Chùa'!#REF!</definedName>
    <definedName name="pa" localSheetId="1">'DS thu hồi Nội Đình'!#REF!</definedName>
    <definedName name="pa">#REF!</definedName>
    <definedName name="_xlnm.Print_Area" localSheetId="3">'DS thu hồi đất Yên Thịnh'!$A$1:$Q$262</definedName>
    <definedName name="_xlnm.Print_Area" localSheetId="5">'DS thu hồi Đống Vừng'!$A$1:$S$559</definedName>
    <definedName name="_xlnm.Print_Area" localSheetId="0">'DS thu hồi Muối'!$A$1:$X$209</definedName>
    <definedName name="_xlnm.Print_Area" localSheetId="4">'DS thu hồi Nội Chùa'!$A$1:$R$119</definedName>
    <definedName name="_xlnm.Print_Area" localSheetId="1">'DS thu hồi Nội Đình'!$A$1:$R$458</definedName>
    <definedName name="_xlnm.Print_Area" localSheetId="2">'DS thu hồi Trại Hai'!$A$1:$Q$25</definedName>
    <definedName name="_xlnm.Print_Titles" localSheetId="3">'DS thu hồi đất Yên Thịnh'!$4:$5</definedName>
    <definedName name="_xlnm.Print_Titles" localSheetId="5">'DS thu hồi Đống Vừng'!$4:$5</definedName>
    <definedName name="_xlnm.Print_Titles" localSheetId="0">'DS thu hồi Muối'!$3:$5</definedName>
    <definedName name="_xlnm.Print_Titles" localSheetId="4">'DS thu hồi Nội Chùa'!$3:$5</definedName>
    <definedName name="_xlnm.Print_Titles" localSheetId="1">'DS thu hồi Nội Đình'!$3:$5</definedName>
    <definedName name="_xlnm.Print_Titles" localSheetId="2">'DS thu hồi Trại Hai'!$4:$5</definedName>
    <definedName name="THDT" localSheetId="4">'DS thu hồi Nội Chùa'!#REF!</definedName>
    <definedName name="THDT" localSheetId="1">'DS thu hồi Nội Đình'!#REF!</definedName>
    <definedName name="THDT">#REF!</definedName>
    <definedName name="VEDAT_TAISAN">[2]MADAT_TAISAN!$B$6:$O$132</definedName>
  </definedNames>
  <calcPr calcId="162913"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62" i="7" l="1"/>
  <c r="O261" i="7"/>
  <c r="K261" i="7"/>
  <c r="J261" i="7"/>
  <c r="J260" i="7"/>
  <c r="K260" i="7" s="1"/>
  <c r="O259" i="7"/>
  <c r="K259" i="7"/>
  <c r="J259" i="7"/>
  <c r="J258" i="7"/>
  <c r="K258" i="7" s="1"/>
  <c r="J257" i="7"/>
  <c r="K257" i="7" s="1"/>
  <c r="O256" i="7"/>
  <c r="J256" i="7"/>
  <c r="K256" i="7" s="1"/>
  <c r="O255" i="7"/>
  <c r="J255" i="7"/>
  <c r="K255" i="7" s="1"/>
  <c r="O253" i="7"/>
  <c r="O252" i="7"/>
  <c r="O251" i="7"/>
  <c r="O249" i="7"/>
  <c r="O247" i="7"/>
  <c r="O245" i="7"/>
  <c r="O244" i="7"/>
  <c r="O243" i="7"/>
  <c r="O242" i="7"/>
  <c r="O240" i="7"/>
  <c r="O239" i="7"/>
  <c r="O238" i="7"/>
  <c r="O236" i="7"/>
  <c r="O234" i="7"/>
  <c r="O233" i="7"/>
  <c r="O231" i="7"/>
  <c r="O229" i="7"/>
  <c r="O228" i="7"/>
  <c r="O227" i="7"/>
  <c r="O224" i="7"/>
  <c r="O223" i="7"/>
  <c r="O222" i="7"/>
  <c r="O220" i="7"/>
  <c r="O219" i="7"/>
  <c r="O217" i="7"/>
  <c r="O215" i="7"/>
  <c r="O213" i="7"/>
  <c r="O211" i="7"/>
  <c r="O210" i="7"/>
  <c r="O209" i="7"/>
  <c r="O207" i="7"/>
  <c r="O206" i="7"/>
  <c r="O205" i="7"/>
  <c r="O203" i="7"/>
  <c r="O200" i="7"/>
  <c r="O199" i="7"/>
  <c r="O197" i="7"/>
  <c r="O196" i="7"/>
  <c r="O195" i="7"/>
  <c r="O193" i="7"/>
  <c r="O191" i="7"/>
  <c r="O190" i="7"/>
  <c r="I189" i="7"/>
  <c r="J189" i="7" s="1"/>
  <c r="K189" i="7" s="1"/>
  <c r="I188" i="7"/>
  <c r="J188" i="7" s="1"/>
  <c r="K188" i="7" s="1"/>
  <c r="I187" i="7"/>
  <c r="J187" i="7" s="1"/>
  <c r="K187" i="7" s="1"/>
  <c r="H186" i="7"/>
  <c r="I186" i="7" s="1"/>
  <c r="H185" i="7"/>
  <c r="O183" i="7"/>
  <c r="O181" i="7"/>
  <c r="O179" i="7"/>
  <c r="O177" i="7"/>
  <c r="O176" i="7"/>
  <c r="O175" i="7"/>
  <c r="O172" i="7"/>
  <c r="O170" i="7"/>
  <c r="O168" i="7"/>
  <c r="O166" i="7"/>
  <c r="O164" i="7"/>
  <c r="O159" i="7"/>
  <c r="O158" i="7"/>
  <c r="O156" i="7"/>
  <c r="O155" i="7"/>
  <c r="O151" i="7"/>
  <c r="O150" i="7"/>
  <c r="O148" i="7"/>
  <c r="O147" i="7"/>
  <c r="O146" i="7"/>
  <c r="O144" i="7"/>
  <c r="O143" i="7"/>
  <c r="O140" i="7"/>
  <c r="O139" i="7"/>
  <c r="O137" i="7"/>
  <c r="O135" i="7"/>
  <c r="O134" i="7"/>
  <c r="O133" i="7"/>
  <c r="O132" i="7"/>
  <c r="O129" i="7"/>
  <c r="O128" i="7"/>
  <c r="O127" i="7"/>
  <c r="O126" i="7"/>
  <c r="O125" i="7"/>
  <c r="O124" i="7"/>
  <c r="O119" i="7"/>
  <c r="O118" i="7"/>
  <c r="O117" i="7"/>
  <c r="O116" i="7"/>
  <c r="O115" i="7"/>
  <c r="O114" i="7"/>
  <c r="O113" i="7"/>
  <c r="O111" i="7"/>
  <c r="O110" i="7"/>
  <c r="O109" i="7"/>
  <c r="O108" i="7"/>
  <c r="O106" i="7"/>
  <c r="O104" i="7"/>
  <c r="O99" i="7"/>
  <c r="O96" i="7"/>
  <c r="O95" i="7"/>
  <c r="O93" i="7"/>
  <c r="O86" i="7"/>
  <c r="O85" i="7"/>
  <c r="O84" i="7"/>
  <c r="O80" i="7"/>
  <c r="O78" i="7"/>
  <c r="H75" i="7"/>
  <c r="I74" i="7"/>
  <c r="J74" i="7" s="1"/>
  <c r="K74" i="7" s="1"/>
  <c r="H74" i="7"/>
  <c r="I73" i="7"/>
  <c r="O69" i="7"/>
  <c r="O68" i="7"/>
  <c r="O65" i="7"/>
  <c r="O63" i="7"/>
  <c r="O59" i="7"/>
  <c r="O58" i="7"/>
  <c r="O56" i="7"/>
  <c r="O45" i="7"/>
  <c r="O43" i="7"/>
  <c r="O39" i="7"/>
  <c r="O36" i="7"/>
  <c r="O30" i="7"/>
  <c r="O28" i="7"/>
  <c r="O15" i="7"/>
  <c r="O13" i="7"/>
  <c r="O10" i="7"/>
  <c r="P7" i="7"/>
  <c r="O7" i="7"/>
  <c r="O6" i="7"/>
  <c r="I25" i="6"/>
  <c r="G24" i="6"/>
  <c r="H23" i="6"/>
  <c r="J23" i="6" s="1"/>
  <c r="K23" i="6" s="1"/>
  <c r="G23" i="6"/>
  <c r="H22" i="6"/>
  <c r="J22" i="6" s="1"/>
  <c r="K22" i="6" s="1"/>
  <c r="G21" i="6"/>
  <c r="H21" i="6" s="1"/>
  <c r="J21" i="6" s="1"/>
  <c r="H20" i="6"/>
  <c r="J20" i="6" s="1"/>
  <c r="H19" i="6"/>
  <c r="J19" i="6" s="1"/>
  <c r="K19" i="6" s="1"/>
  <c r="H18" i="6"/>
  <c r="J18" i="6" s="1"/>
  <c r="K18" i="6" s="1"/>
  <c r="G17" i="6"/>
  <c r="J16" i="6"/>
  <c r="K16" i="6" s="1"/>
  <c r="J15" i="6"/>
  <c r="H14" i="6"/>
  <c r="J14" i="6" s="1"/>
  <c r="K14" i="6" s="1"/>
  <c r="H13" i="6"/>
  <c r="J13" i="6" s="1"/>
  <c r="H12" i="6"/>
  <c r="J12" i="6" s="1"/>
  <c r="O11" i="6"/>
  <c r="J11" i="6"/>
  <c r="K11" i="6" s="1"/>
  <c r="J10" i="6"/>
  <c r="K10" i="6" s="1"/>
  <c r="H9" i="6"/>
  <c r="J9" i="6" s="1"/>
  <c r="J8" i="6"/>
  <c r="O8" i="6" s="1"/>
  <c r="O7" i="6"/>
  <c r="J7" i="6"/>
  <c r="K7" i="6" s="1"/>
  <c r="V6" i="6"/>
  <c r="U6" i="6"/>
  <c r="T6" i="6"/>
  <c r="S6" i="6"/>
  <c r="R6" i="6"/>
  <c r="H6" i="6"/>
  <c r="K457" i="5"/>
  <c r="L457" i="5" s="1"/>
  <c r="K456" i="5"/>
  <c r="L456" i="5" s="1"/>
  <c r="K455" i="5"/>
  <c r="L455" i="5" s="1"/>
  <c r="K454" i="5"/>
  <c r="L454" i="5" s="1"/>
  <c r="K453" i="5"/>
  <c r="L453" i="5" s="1"/>
  <c r="K452" i="5"/>
  <c r="L452" i="5" s="1"/>
  <c r="K451" i="5"/>
  <c r="L451" i="5" s="1"/>
  <c r="K450" i="5"/>
  <c r="L450" i="5" s="1"/>
  <c r="K449" i="5"/>
  <c r="L449" i="5" s="1"/>
  <c r="K448" i="5"/>
  <c r="L448" i="5" s="1"/>
  <c r="K447" i="5"/>
  <c r="L447" i="5" s="1"/>
  <c r="K446" i="5"/>
  <c r="L446" i="5" s="1"/>
  <c r="K445" i="5"/>
  <c r="L445" i="5" s="1"/>
  <c r="K444" i="5"/>
  <c r="L444" i="5" s="1"/>
  <c r="K443" i="5"/>
  <c r="L443" i="5" s="1"/>
  <c r="K442" i="5"/>
  <c r="L442" i="5" s="1"/>
  <c r="K441" i="5"/>
  <c r="L441" i="5" s="1"/>
  <c r="K440" i="5"/>
  <c r="L440" i="5" s="1"/>
  <c r="K439" i="5"/>
  <c r="L439" i="5" s="1"/>
  <c r="K438" i="5"/>
  <c r="L438" i="5" s="1"/>
  <c r="J437" i="5"/>
  <c r="J458" i="5" s="1"/>
  <c r="L436" i="5"/>
  <c r="K436" i="5"/>
  <c r="K435" i="5"/>
  <c r="L435" i="5" s="1"/>
  <c r="K434" i="5"/>
  <c r="L434" i="5" s="1"/>
  <c r="K433" i="5"/>
  <c r="H433" i="5"/>
  <c r="K432" i="5"/>
  <c r="L432" i="5" s="1"/>
  <c r="K431" i="5"/>
  <c r="L431" i="5" s="1"/>
  <c r="K430" i="5"/>
  <c r="H430" i="5"/>
  <c r="L430" i="5" s="1"/>
  <c r="K429" i="5"/>
  <c r="L429" i="5" s="1"/>
  <c r="K428" i="5"/>
  <c r="L428" i="5" s="1"/>
  <c r="K427" i="5"/>
  <c r="L427" i="5" s="1"/>
  <c r="K426" i="5"/>
  <c r="L426" i="5" s="1"/>
  <c r="K425" i="5"/>
  <c r="L425" i="5" s="1"/>
  <c r="K424" i="5"/>
  <c r="L424" i="5" s="1"/>
  <c r="K423" i="5"/>
  <c r="L423" i="5" s="1"/>
  <c r="K422" i="5"/>
  <c r="L422" i="5" s="1"/>
  <c r="K421" i="5"/>
  <c r="L421" i="5" s="1"/>
  <c r="K420" i="5"/>
  <c r="L420" i="5" s="1"/>
  <c r="K419" i="5"/>
  <c r="L419" i="5" s="1"/>
  <c r="L418" i="5"/>
  <c r="K418" i="5"/>
  <c r="K417" i="5"/>
  <c r="L417" i="5" s="1"/>
  <c r="K416" i="5"/>
  <c r="L416" i="5" s="1"/>
  <c r="K415" i="5"/>
  <c r="L415" i="5" s="1"/>
  <c r="K414" i="5"/>
  <c r="L414" i="5" s="1"/>
  <c r="K413" i="5"/>
  <c r="L413" i="5" s="1"/>
  <c r="K412" i="5"/>
  <c r="L412" i="5" s="1"/>
  <c r="K411" i="5"/>
  <c r="L411" i="5" s="1"/>
  <c r="L410" i="5"/>
  <c r="K410" i="5"/>
  <c r="K409" i="5"/>
  <c r="L409" i="5" s="1"/>
  <c r="K408" i="5"/>
  <c r="L408" i="5" s="1"/>
  <c r="K407" i="5"/>
  <c r="L407" i="5" s="1"/>
  <c r="K406" i="5"/>
  <c r="L406" i="5" s="1"/>
  <c r="L405" i="5"/>
  <c r="K405" i="5"/>
  <c r="K404" i="5"/>
  <c r="L404" i="5" s="1"/>
  <c r="K403" i="5"/>
  <c r="L403" i="5" s="1"/>
  <c r="K402" i="5"/>
  <c r="L402" i="5" s="1"/>
  <c r="K401" i="5"/>
  <c r="L401" i="5" s="1"/>
  <c r="K400" i="5"/>
  <c r="L400" i="5" s="1"/>
  <c r="K399" i="5"/>
  <c r="L399" i="5" s="1"/>
  <c r="K398" i="5"/>
  <c r="L398" i="5" s="1"/>
  <c r="K397" i="5"/>
  <c r="L397" i="5" s="1"/>
  <c r="K396" i="5"/>
  <c r="L396" i="5" s="1"/>
  <c r="K395" i="5"/>
  <c r="L395" i="5" s="1"/>
  <c r="K394" i="5"/>
  <c r="L394" i="5" s="1"/>
  <c r="K393" i="5"/>
  <c r="L393" i="5" s="1"/>
  <c r="L392" i="5"/>
  <c r="K392" i="5"/>
  <c r="K391" i="5"/>
  <c r="L391" i="5" s="1"/>
  <c r="K390" i="5"/>
  <c r="L390" i="5" s="1"/>
  <c r="K389" i="5"/>
  <c r="L389" i="5" s="1"/>
  <c r="K388" i="5"/>
  <c r="L388" i="5" s="1"/>
  <c r="K387" i="5"/>
  <c r="L387" i="5" s="1"/>
  <c r="K386" i="5"/>
  <c r="L386" i="5" s="1"/>
  <c r="K385" i="5"/>
  <c r="L385" i="5" s="1"/>
  <c r="K384" i="5"/>
  <c r="L384" i="5" s="1"/>
  <c r="K383" i="5"/>
  <c r="L383" i="5" s="1"/>
  <c r="K382" i="5"/>
  <c r="L382" i="5" s="1"/>
  <c r="K381" i="5"/>
  <c r="L381" i="5" s="1"/>
  <c r="K380" i="5"/>
  <c r="L380" i="5" s="1"/>
  <c r="K379" i="5"/>
  <c r="L379" i="5" s="1"/>
  <c r="K378" i="5"/>
  <c r="L378" i="5" s="1"/>
  <c r="K377" i="5"/>
  <c r="L377" i="5" s="1"/>
  <c r="K376" i="5"/>
  <c r="L376" i="5" s="1"/>
  <c r="K375" i="5"/>
  <c r="L375" i="5" s="1"/>
  <c r="L374" i="5"/>
  <c r="K374" i="5"/>
  <c r="K373" i="5"/>
  <c r="L373" i="5" s="1"/>
  <c r="K372" i="5"/>
  <c r="L372" i="5" s="1"/>
  <c r="K371" i="5"/>
  <c r="L371" i="5" s="1"/>
  <c r="K370" i="5"/>
  <c r="L370" i="5" s="1"/>
  <c r="K369" i="5"/>
  <c r="L369" i="5" s="1"/>
  <c r="K368" i="5"/>
  <c r="L368" i="5" s="1"/>
  <c r="K367" i="5"/>
  <c r="L367" i="5" s="1"/>
  <c r="K366" i="5"/>
  <c r="L366" i="5" s="1"/>
  <c r="K365" i="5"/>
  <c r="L365" i="5" s="1"/>
  <c r="L364" i="5"/>
  <c r="K364" i="5"/>
  <c r="K363" i="5"/>
  <c r="L363" i="5" s="1"/>
  <c r="K362" i="5"/>
  <c r="L362" i="5" s="1"/>
  <c r="K361" i="5"/>
  <c r="L361" i="5" s="1"/>
  <c r="K360" i="5"/>
  <c r="L360" i="5" s="1"/>
  <c r="K359" i="5"/>
  <c r="L359" i="5" s="1"/>
  <c r="K358" i="5"/>
  <c r="L358" i="5" s="1"/>
  <c r="K357" i="5"/>
  <c r="L357" i="5" s="1"/>
  <c r="K356" i="5"/>
  <c r="L356" i="5" s="1"/>
  <c r="L355" i="5"/>
  <c r="K355" i="5"/>
  <c r="K354" i="5"/>
  <c r="L354" i="5" s="1"/>
  <c r="K353" i="5"/>
  <c r="L353" i="5" s="1"/>
  <c r="L352" i="5"/>
  <c r="K352" i="5"/>
  <c r="K351" i="5"/>
  <c r="L351" i="5" s="1"/>
  <c r="K350" i="5"/>
  <c r="L350" i="5" s="1"/>
  <c r="L349" i="5"/>
  <c r="K349" i="5"/>
  <c r="K348" i="5"/>
  <c r="L348" i="5" s="1"/>
  <c r="K347" i="5"/>
  <c r="L347" i="5" s="1"/>
  <c r="L346" i="5"/>
  <c r="K346" i="5"/>
  <c r="K345" i="5"/>
  <c r="L345" i="5" s="1"/>
  <c r="L344" i="5"/>
  <c r="K344" i="5"/>
  <c r="K343" i="5"/>
  <c r="L343" i="5" s="1"/>
  <c r="K342" i="5"/>
  <c r="L342" i="5" s="1"/>
  <c r="K341" i="5"/>
  <c r="L341" i="5" s="1"/>
  <c r="K340" i="5"/>
  <c r="L340" i="5" s="1"/>
  <c r="K339" i="5"/>
  <c r="L339" i="5" s="1"/>
  <c r="L338" i="5"/>
  <c r="K338" i="5"/>
  <c r="K337" i="5"/>
  <c r="L337" i="5" s="1"/>
  <c r="K336" i="5"/>
  <c r="L336" i="5" s="1"/>
  <c r="L335" i="5"/>
  <c r="K335" i="5"/>
  <c r="K334" i="5"/>
  <c r="L334" i="5" s="1"/>
  <c r="K333" i="5"/>
  <c r="L333" i="5" s="1"/>
  <c r="K332" i="5"/>
  <c r="L332" i="5" s="1"/>
  <c r="K331" i="5"/>
  <c r="L331" i="5" s="1"/>
  <c r="K330" i="5"/>
  <c r="L330" i="5" s="1"/>
  <c r="K329" i="5"/>
  <c r="L329" i="5" s="1"/>
  <c r="K328" i="5"/>
  <c r="L328" i="5" s="1"/>
  <c r="K327" i="5"/>
  <c r="L327" i="5" s="1"/>
  <c r="K326" i="5"/>
  <c r="L326" i="5" s="1"/>
  <c r="K325" i="5"/>
  <c r="L325" i="5" s="1"/>
  <c r="K324" i="5"/>
  <c r="L324" i="5" s="1"/>
  <c r="K323" i="5"/>
  <c r="L323" i="5" s="1"/>
  <c r="K322" i="5"/>
  <c r="L322" i="5" s="1"/>
  <c r="K321" i="5"/>
  <c r="L321" i="5" s="1"/>
  <c r="K320" i="5"/>
  <c r="L320" i="5" s="1"/>
  <c r="K319" i="5"/>
  <c r="L319" i="5" s="1"/>
  <c r="K318" i="5"/>
  <c r="L318" i="5" s="1"/>
  <c r="K317" i="5"/>
  <c r="L317" i="5" s="1"/>
  <c r="K316" i="5"/>
  <c r="L316" i="5" s="1"/>
  <c r="K315" i="5"/>
  <c r="L315" i="5" s="1"/>
  <c r="K314" i="5"/>
  <c r="L314" i="5" s="1"/>
  <c r="K313" i="5"/>
  <c r="L313" i="5" s="1"/>
  <c r="K312" i="5"/>
  <c r="L312" i="5" s="1"/>
  <c r="K311" i="5"/>
  <c r="L311" i="5" s="1"/>
  <c r="L310" i="5"/>
  <c r="K310" i="5"/>
  <c r="K309" i="5"/>
  <c r="L309" i="5" s="1"/>
  <c r="K308" i="5"/>
  <c r="L308" i="5" s="1"/>
  <c r="K307" i="5"/>
  <c r="L307" i="5" s="1"/>
  <c r="K306" i="5"/>
  <c r="L306" i="5" s="1"/>
  <c r="K305" i="5"/>
  <c r="L305" i="5" s="1"/>
  <c r="K304" i="5"/>
  <c r="L304" i="5" s="1"/>
  <c r="K303" i="5"/>
  <c r="L303" i="5" s="1"/>
  <c r="K302" i="5"/>
  <c r="L302" i="5" s="1"/>
  <c r="K301" i="5"/>
  <c r="L301" i="5" s="1"/>
  <c r="K300" i="5"/>
  <c r="L300" i="5" s="1"/>
  <c r="L299" i="5"/>
  <c r="K299" i="5"/>
  <c r="K298" i="5"/>
  <c r="L298" i="5" s="1"/>
  <c r="K297" i="5"/>
  <c r="L297" i="5" s="1"/>
  <c r="K296" i="5"/>
  <c r="L296" i="5" s="1"/>
  <c r="K295" i="5"/>
  <c r="L295" i="5" s="1"/>
  <c r="K294" i="5"/>
  <c r="L294" i="5" s="1"/>
  <c r="K293" i="5"/>
  <c r="L293" i="5" s="1"/>
  <c r="K292" i="5"/>
  <c r="L292" i="5" s="1"/>
  <c r="K291" i="5"/>
  <c r="L291" i="5" s="1"/>
  <c r="L290" i="5"/>
  <c r="K290" i="5"/>
  <c r="K289" i="5"/>
  <c r="L289" i="5" s="1"/>
  <c r="K288" i="5"/>
  <c r="L288" i="5" s="1"/>
  <c r="K287" i="5"/>
  <c r="L287" i="5" s="1"/>
  <c r="K286" i="5"/>
  <c r="L286" i="5" s="1"/>
  <c r="K285" i="5"/>
  <c r="L285" i="5" s="1"/>
  <c r="K284" i="5"/>
  <c r="L284" i="5" s="1"/>
  <c r="K283" i="5"/>
  <c r="L283" i="5" s="1"/>
  <c r="K282" i="5"/>
  <c r="L282" i="5" s="1"/>
  <c r="K281" i="5"/>
  <c r="L281" i="5" s="1"/>
  <c r="K280" i="5"/>
  <c r="L280" i="5" s="1"/>
  <c r="K279" i="5"/>
  <c r="L279" i="5" s="1"/>
  <c r="L278" i="5"/>
  <c r="K278" i="5"/>
  <c r="K277" i="5"/>
  <c r="L277" i="5" s="1"/>
  <c r="K276" i="5"/>
  <c r="L276" i="5" s="1"/>
  <c r="K275" i="5"/>
  <c r="L275" i="5" s="1"/>
  <c r="K274" i="5"/>
  <c r="L274" i="5" s="1"/>
  <c r="K273" i="5"/>
  <c r="L273" i="5" s="1"/>
  <c r="K272" i="5"/>
  <c r="L272" i="5" s="1"/>
  <c r="K271" i="5"/>
  <c r="L271" i="5" s="1"/>
  <c r="K270" i="5"/>
  <c r="L270" i="5" s="1"/>
  <c r="K269" i="5"/>
  <c r="L269" i="5" s="1"/>
  <c r="K268" i="5"/>
  <c r="L268" i="5" s="1"/>
  <c r="K267" i="5"/>
  <c r="L267" i="5" s="1"/>
  <c r="K266" i="5"/>
  <c r="L266" i="5" s="1"/>
  <c r="K265" i="5"/>
  <c r="L265" i="5" s="1"/>
  <c r="K264" i="5"/>
  <c r="L264" i="5" s="1"/>
  <c r="K263" i="5"/>
  <c r="L263" i="5" s="1"/>
  <c r="K262" i="5"/>
  <c r="L262" i="5" s="1"/>
  <c r="K261" i="5"/>
  <c r="L261" i="5" s="1"/>
  <c r="K260" i="5"/>
  <c r="L260" i="5" s="1"/>
  <c r="K259" i="5"/>
  <c r="L259" i="5" s="1"/>
  <c r="K258" i="5"/>
  <c r="L258" i="5" s="1"/>
  <c r="K257" i="5"/>
  <c r="L257" i="5" s="1"/>
  <c r="K256" i="5"/>
  <c r="L256" i="5" s="1"/>
  <c r="K255" i="5"/>
  <c r="L255" i="5" s="1"/>
  <c r="K254" i="5"/>
  <c r="L254" i="5" s="1"/>
  <c r="L253" i="5"/>
  <c r="K253" i="5"/>
  <c r="K252" i="5"/>
  <c r="L252" i="5" s="1"/>
  <c r="K251" i="5"/>
  <c r="L251" i="5" s="1"/>
  <c r="K250" i="5"/>
  <c r="L250" i="5" s="1"/>
  <c r="K249" i="5"/>
  <c r="L249" i="5" s="1"/>
  <c r="K248" i="5"/>
  <c r="L248" i="5" s="1"/>
  <c r="K247" i="5"/>
  <c r="L247" i="5" s="1"/>
  <c r="K246" i="5"/>
  <c r="L246" i="5" s="1"/>
  <c r="K245" i="5"/>
  <c r="L245" i="5" s="1"/>
  <c r="K244" i="5"/>
  <c r="L244" i="5" s="1"/>
  <c r="L243" i="5"/>
  <c r="K243" i="5"/>
  <c r="K242" i="5"/>
  <c r="L242" i="5" s="1"/>
  <c r="K241" i="5"/>
  <c r="L241" i="5" s="1"/>
  <c r="K240" i="5"/>
  <c r="L240" i="5" s="1"/>
  <c r="K239" i="5"/>
  <c r="L239" i="5" s="1"/>
  <c r="K238" i="5"/>
  <c r="L238" i="5" s="1"/>
  <c r="K237" i="5"/>
  <c r="L237" i="5" s="1"/>
  <c r="K236" i="5"/>
  <c r="L236" i="5" s="1"/>
  <c r="K235" i="5"/>
  <c r="L235" i="5" s="1"/>
  <c r="K234" i="5"/>
  <c r="L234" i="5" s="1"/>
  <c r="K233" i="5"/>
  <c r="L233" i="5" s="1"/>
  <c r="L232" i="5"/>
  <c r="K232" i="5"/>
  <c r="K231" i="5"/>
  <c r="L231" i="5" s="1"/>
  <c r="K230" i="5"/>
  <c r="L230" i="5" s="1"/>
  <c r="K229" i="5"/>
  <c r="L229" i="5" s="1"/>
  <c r="L228" i="5"/>
  <c r="K228" i="5"/>
  <c r="K227" i="5"/>
  <c r="L227" i="5" s="1"/>
  <c r="K226" i="5"/>
  <c r="L226" i="5" s="1"/>
  <c r="K225" i="5"/>
  <c r="L225" i="5" s="1"/>
  <c r="K224" i="5"/>
  <c r="L224" i="5" s="1"/>
  <c r="L223" i="5"/>
  <c r="K223" i="5"/>
  <c r="K222" i="5"/>
  <c r="L222" i="5" s="1"/>
  <c r="K221" i="5"/>
  <c r="L221" i="5" s="1"/>
  <c r="K220" i="5"/>
  <c r="L220" i="5" s="1"/>
  <c r="K219" i="5"/>
  <c r="L219" i="5" s="1"/>
  <c r="K218" i="5"/>
  <c r="L218" i="5" s="1"/>
  <c r="L217" i="5"/>
  <c r="K217" i="5"/>
  <c r="K216" i="5"/>
  <c r="L216" i="5" s="1"/>
  <c r="K215" i="5"/>
  <c r="L215" i="5" s="1"/>
  <c r="K214" i="5"/>
  <c r="L214" i="5" s="1"/>
  <c r="K213" i="5"/>
  <c r="L213" i="5" s="1"/>
  <c r="L212" i="5"/>
  <c r="K212" i="5"/>
  <c r="K211" i="5"/>
  <c r="L211" i="5" s="1"/>
  <c r="K210" i="5"/>
  <c r="L210" i="5" s="1"/>
  <c r="K209" i="5"/>
  <c r="L209" i="5" s="1"/>
  <c r="K208" i="5"/>
  <c r="L208" i="5" s="1"/>
  <c r="L207" i="5"/>
  <c r="K207" i="5"/>
  <c r="K206" i="5"/>
  <c r="L206" i="5" s="1"/>
  <c r="K205" i="5"/>
  <c r="L205" i="5" s="1"/>
  <c r="K204" i="5"/>
  <c r="L204" i="5" s="1"/>
  <c r="K203" i="5"/>
  <c r="L203" i="5" s="1"/>
  <c r="K202" i="5"/>
  <c r="L202" i="5" s="1"/>
  <c r="K201" i="5"/>
  <c r="L201" i="5" s="1"/>
  <c r="K200" i="5"/>
  <c r="L200" i="5" s="1"/>
  <c r="K199" i="5"/>
  <c r="L199" i="5" s="1"/>
  <c r="K198" i="5"/>
  <c r="L198" i="5" s="1"/>
  <c r="L197" i="5"/>
  <c r="K197" i="5"/>
  <c r="K196" i="5"/>
  <c r="L196" i="5" s="1"/>
  <c r="K195" i="5"/>
  <c r="L195" i="5" s="1"/>
  <c r="I194" i="5"/>
  <c r="I458" i="5" s="1"/>
  <c r="K193" i="5"/>
  <c r="L193" i="5" s="1"/>
  <c r="L192" i="5"/>
  <c r="K192" i="5"/>
  <c r="K191" i="5"/>
  <c r="L191" i="5" s="1"/>
  <c r="K190" i="5"/>
  <c r="L190" i="5" s="1"/>
  <c r="K189" i="5"/>
  <c r="L189" i="5" s="1"/>
  <c r="K188" i="5"/>
  <c r="L188" i="5" s="1"/>
  <c r="K187" i="5"/>
  <c r="L187" i="5" s="1"/>
  <c r="K186" i="5"/>
  <c r="L186" i="5" s="1"/>
  <c r="K185" i="5"/>
  <c r="L185" i="5" s="1"/>
  <c r="K184" i="5"/>
  <c r="L184" i="5" s="1"/>
  <c r="K183" i="5"/>
  <c r="L183" i="5" s="1"/>
  <c r="K182" i="5"/>
  <c r="L182" i="5" s="1"/>
  <c r="K181" i="5"/>
  <c r="L181" i="5" s="1"/>
  <c r="K180" i="5"/>
  <c r="L180" i="5" s="1"/>
  <c r="K179" i="5"/>
  <c r="L179" i="5" s="1"/>
  <c r="K178" i="5"/>
  <c r="L178" i="5" s="1"/>
  <c r="L177" i="5"/>
  <c r="K177" i="5"/>
  <c r="K176" i="5"/>
  <c r="L176" i="5" s="1"/>
  <c r="K175" i="5"/>
  <c r="L175" i="5" s="1"/>
  <c r="K174" i="5"/>
  <c r="L174" i="5" s="1"/>
  <c r="K173" i="5"/>
  <c r="L173" i="5" s="1"/>
  <c r="L172" i="5"/>
  <c r="K172" i="5"/>
  <c r="K171" i="5"/>
  <c r="L171" i="5" s="1"/>
  <c r="K170" i="5"/>
  <c r="L170" i="5" s="1"/>
  <c r="K169" i="5"/>
  <c r="L169" i="5" s="1"/>
  <c r="K168" i="5"/>
  <c r="L168" i="5" s="1"/>
  <c r="K167" i="5"/>
  <c r="L167" i="5" s="1"/>
  <c r="L166" i="5"/>
  <c r="K166" i="5"/>
  <c r="K165" i="5"/>
  <c r="L165" i="5" s="1"/>
  <c r="K164" i="5"/>
  <c r="L164" i="5" s="1"/>
  <c r="K163" i="5"/>
  <c r="L163" i="5" s="1"/>
  <c r="K162" i="5"/>
  <c r="L162" i="5" s="1"/>
  <c r="K161" i="5"/>
  <c r="L161" i="5" s="1"/>
  <c r="K160" i="5"/>
  <c r="L160" i="5" s="1"/>
  <c r="K159" i="5"/>
  <c r="L159" i="5" s="1"/>
  <c r="K158" i="5"/>
  <c r="L158" i="5" s="1"/>
  <c r="L157" i="5"/>
  <c r="K157" i="5"/>
  <c r="K156" i="5"/>
  <c r="L156" i="5" s="1"/>
  <c r="K155" i="5"/>
  <c r="L155" i="5" s="1"/>
  <c r="K154" i="5"/>
  <c r="L154" i="5" s="1"/>
  <c r="K153" i="5"/>
  <c r="L153" i="5" s="1"/>
  <c r="K152" i="5"/>
  <c r="L152" i="5" s="1"/>
  <c r="K151" i="5"/>
  <c r="L151" i="5" s="1"/>
  <c r="K150" i="5"/>
  <c r="L150" i="5" s="1"/>
  <c r="K149" i="5"/>
  <c r="L149" i="5" s="1"/>
  <c r="K148" i="5"/>
  <c r="L148" i="5" s="1"/>
  <c r="L147" i="5"/>
  <c r="K147" i="5"/>
  <c r="K146" i="5"/>
  <c r="L146" i="5" s="1"/>
  <c r="K145" i="5"/>
  <c r="L145" i="5" s="1"/>
  <c r="L144" i="5"/>
  <c r="K144" i="5"/>
  <c r="K143" i="5"/>
  <c r="L143" i="5" s="1"/>
  <c r="K142" i="5"/>
  <c r="L142" i="5" s="1"/>
  <c r="K141" i="5"/>
  <c r="L141" i="5" s="1"/>
  <c r="K140" i="5"/>
  <c r="L140" i="5" s="1"/>
  <c r="K139" i="5"/>
  <c r="L139" i="5" s="1"/>
  <c r="K138" i="5"/>
  <c r="L138" i="5" s="1"/>
  <c r="K137" i="5"/>
  <c r="L137" i="5" s="1"/>
  <c r="K136" i="5"/>
  <c r="L136" i="5" s="1"/>
  <c r="K135" i="5"/>
  <c r="L135" i="5" s="1"/>
  <c r="K134" i="5"/>
  <c r="L134" i="5" s="1"/>
  <c r="L133" i="5"/>
  <c r="K133" i="5"/>
  <c r="K132" i="5"/>
  <c r="L132" i="5" s="1"/>
  <c r="K131" i="5"/>
  <c r="L131" i="5" s="1"/>
  <c r="K130" i="5"/>
  <c r="L130" i="5" s="1"/>
  <c r="K129" i="5"/>
  <c r="L129" i="5" s="1"/>
  <c r="K128" i="5"/>
  <c r="L128" i="5" s="1"/>
  <c r="K127" i="5"/>
  <c r="L127" i="5" s="1"/>
  <c r="K126" i="5"/>
  <c r="L126" i="5" s="1"/>
  <c r="K125" i="5"/>
  <c r="L125" i="5" s="1"/>
  <c r="K124" i="5"/>
  <c r="L124" i="5" s="1"/>
  <c r="L123" i="5"/>
  <c r="K123" i="5"/>
  <c r="K122" i="5"/>
  <c r="L122" i="5" s="1"/>
  <c r="K121" i="5"/>
  <c r="L121" i="5" s="1"/>
  <c r="K120" i="5"/>
  <c r="L120" i="5" s="1"/>
  <c r="K119" i="5"/>
  <c r="L119" i="5" s="1"/>
  <c r="K118" i="5"/>
  <c r="L118" i="5" s="1"/>
  <c r="K117" i="5"/>
  <c r="L117" i="5" s="1"/>
  <c r="K116" i="5"/>
  <c r="L116" i="5" s="1"/>
  <c r="K115" i="5"/>
  <c r="L115" i="5" s="1"/>
  <c r="L114" i="5"/>
  <c r="K114" i="5"/>
  <c r="K113" i="5"/>
  <c r="L113" i="5" s="1"/>
  <c r="K112" i="5"/>
  <c r="L112" i="5" s="1"/>
  <c r="L111" i="5"/>
  <c r="K111" i="5"/>
  <c r="K110" i="5"/>
  <c r="L110" i="5" s="1"/>
  <c r="K109" i="5"/>
  <c r="L109" i="5" s="1"/>
  <c r="K108" i="5"/>
  <c r="L108" i="5" s="1"/>
  <c r="K107" i="5"/>
  <c r="L107" i="5" s="1"/>
  <c r="K106" i="5"/>
  <c r="L106" i="5" s="1"/>
  <c r="L105" i="5"/>
  <c r="K105" i="5"/>
  <c r="K104" i="5"/>
  <c r="L104" i="5" s="1"/>
  <c r="K103" i="5"/>
  <c r="L103" i="5" s="1"/>
  <c r="K102" i="5"/>
  <c r="L102" i="5" s="1"/>
  <c r="K101" i="5"/>
  <c r="L101" i="5" s="1"/>
  <c r="K100" i="5"/>
  <c r="L100" i="5" s="1"/>
  <c r="K99" i="5"/>
  <c r="L99" i="5" s="1"/>
  <c r="K98" i="5"/>
  <c r="L98" i="5" s="1"/>
  <c r="K97" i="5"/>
  <c r="L97" i="5" s="1"/>
  <c r="K96" i="5"/>
  <c r="L96" i="5" s="1"/>
  <c r="L95" i="5"/>
  <c r="K95" i="5"/>
  <c r="K94" i="5"/>
  <c r="L94" i="5" s="1"/>
  <c r="K93" i="5"/>
  <c r="L93" i="5" s="1"/>
  <c r="K92" i="5"/>
  <c r="L92" i="5" s="1"/>
  <c r="K91" i="5"/>
  <c r="L91" i="5" s="1"/>
  <c r="K90" i="5"/>
  <c r="L90" i="5" s="1"/>
  <c r="K89" i="5"/>
  <c r="L89" i="5" s="1"/>
  <c r="K88" i="5"/>
  <c r="L88" i="5" s="1"/>
  <c r="K87" i="5"/>
  <c r="L87" i="5" s="1"/>
  <c r="K86" i="5"/>
  <c r="L86" i="5" s="1"/>
  <c r="K85" i="5"/>
  <c r="L85" i="5" s="1"/>
  <c r="K84" i="5"/>
  <c r="L84" i="5" s="1"/>
  <c r="L83" i="5"/>
  <c r="K83" i="5"/>
  <c r="K82" i="5"/>
  <c r="L82" i="5" s="1"/>
  <c r="K81" i="5"/>
  <c r="L81" i="5" s="1"/>
  <c r="K80" i="5"/>
  <c r="L80" i="5" s="1"/>
  <c r="K79" i="5"/>
  <c r="L79" i="5" s="1"/>
  <c r="K78" i="5"/>
  <c r="L78" i="5" s="1"/>
  <c r="L77" i="5"/>
  <c r="K77" i="5"/>
  <c r="K76" i="5"/>
  <c r="L76" i="5" s="1"/>
  <c r="L75" i="5"/>
  <c r="K75" i="5"/>
  <c r="K74" i="5"/>
  <c r="L74" i="5" s="1"/>
  <c r="K73" i="5"/>
  <c r="L73" i="5" s="1"/>
  <c r="L72" i="5"/>
  <c r="K72" i="5"/>
  <c r="K71" i="5"/>
  <c r="L71" i="5" s="1"/>
  <c r="L70" i="5"/>
  <c r="K70" i="5"/>
  <c r="K69" i="5"/>
  <c r="L69" i="5" s="1"/>
  <c r="K68" i="5"/>
  <c r="L68" i="5" s="1"/>
  <c r="K67" i="5"/>
  <c r="L67" i="5" s="1"/>
  <c r="K66" i="5"/>
  <c r="L66" i="5" s="1"/>
  <c r="K65" i="5"/>
  <c r="L65" i="5" s="1"/>
  <c r="K64" i="5"/>
  <c r="L64" i="5" s="1"/>
  <c r="K63" i="5"/>
  <c r="L63" i="5" s="1"/>
  <c r="K62" i="5"/>
  <c r="L62" i="5" s="1"/>
  <c r="L61" i="5"/>
  <c r="K61" i="5"/>
  <c r="K60" i="5"/>
  <c r="L60" i="5" s="1"/>
  <c r="K59" i="5"/>
  <c r="L59" i="5" s="1"/>
  <c r="K58" i="5"/>
  <c r="L58" i="5" s="1"/>
  <c r="K57" i="5"/>
  <c r="L57" i="5" s="1"/>
  <c r="L56" i="5"/>
  <c r="K56" i="5"/>
  <c r="K55" i="5"/>
  <c r="L55" i="5" s="1"/>
  <c r="K54" i="5"/>
  <c r="L54" i="5" s="1"/>
  <c r="L53" i="5"/>
  <c r="K53" i="5"/>
  <c r="K52" i="5"/>
  <c r="L52" i="5" s="1"/>
  <c r="K51" i="5"/>
  <c r="L51" i="5" s="1"/>
  <c r="K50" i="5"/>
  <c r="L50" i="5" s="1"/>
  <c r="K49" i="5"/>
  <c r="L49" i="5" s="1"/>
  <c r="K48" i="5"/>
  <c r="L48" i="5" s="1"/>
  <c r="K47" i="5"/>
  <c r="L47" i="5" s="1"/>
  <c r="L46" i="5"/>
  <c r="K46" i="5"/>
  <c r="K45" i="5"/>
  <c r="L45" i="5" s="1"/>
  <c r="K44" i="5"/>
  <c r="L44" i="5" s="1"/>
  <c r="L43" i="5"/>
  <c r="K43" i="5"/>
  <c r="K42" i="5"/>
  <c r="L42" i="5" s="1"/>
  <c r="K41" i="5"/>
  <c r="L41" i="5" s="1"/>
  <c r="K40" i="5"/>
  <c r="L40" i="5" s="1"/>
  <c r="K39" i="5"/>
  <c r="L39" i="5" s="1"/>
  <c r="K38" i="5"/>
  <c r="L38" i="5" s="1"/>
  <c r="K37" i="5"/>
  <c r="L37" i="5" s="1"/>
  <c r="K36" i="5"/>
  <c r="L36" i="5" s="1"/>
  <c r="K35" i="5"/>
  <c r="L35" i="5" s="1"/>
  <c r="K34" i="5"/>
  <c r="L34" i="5" s="1"/>
  <c r="K33" i="5"/>
  <c r="L33" i="5" s="1"/>
  <c r="L32" i="5"/>
  <c r="K32" i="5"/>
  <c r="K31" i="5"/>
  <c r="L31" i="5" s="1"/>
  <c r="K30" i="5"/>
  <c r="L30" i="5" s="1"/>
  <c r="K29" i="5"/>
  <c r="L29" i="5" s="1"/>
  <c r="K28" i="5"/>
  <c r="L28" i="5" s="1"/>
  <c r="L27" i="5"/>
  <c r="K27" i="5"/>
  <c r="K26" i="5"/>
  <c r="L26" i="5" s="1"/>
  <c r="K25" i="5"/>
  <c r="L25" i="5" s="1"/>
  <c r="K24" i="5"/>
  <c r="L24" i="5" s="1"/>
  <c r="K23" i="5"/>
  <c r="L23" i="5" s="1"/>
  <c r="L22" i="5"/>
  <c r="K22" i="5"/>
  <c r="K21" i="5"/>
  <c r="L21" i="5" s="1"/>
  <c r="K20" i="5"/>
  <c r="L20" i="5" s="1"/>
  <c r="K19" i="5"/>
  <c r="L19" i="5" s="1"/>
  <c r="K18" i="5"/>
  <c r="L18" i="5" s="1"/>
  <c r="K17" i="5"/>
  <c r="L17" i="5" s="1"/>
  <c r="K16" i="5"/>
  <c r="L16" i="5" s="1"/>
  <c r="K15" i="5"/>
  <c r="L15" i="5" s="1"/>
  <c r="K14" i="5"/>
  <c r="L14" i="5" s="1"/>
  <c r="K13" i="5"/>
  <c r="L13" i="5" s="1"/>
  <c r="K12" i="5"/>
  <c r="L12" i="5" s="1"/>
  <c r="K11" i="5"/>
  <c r="L11" i="5" s="1"/>
  <c r="K10" i="5"/>
  <c r="L10" i="5" s="1"/>
  <c r="K9" i="5"/>
  <c r="L9" i="5" s="1"/>
  <c r="L8" i="5"/>
  <c r="K8" i="5"/>
  <c r="K7" i="5"/>
  <c r="L7" i="5" s="1"/>
  <c r="A7" i="5"/>
  <c r="A9" i="5" l="1"/>
  <c r="A10" i="5" s="1"/>
  <c r="G25" i="6"/>
  <c r="O15" i="6"/>
  <c r="K15" i="6"/>
  <c r="K437" i="5"/>
  <c r="L437" i="5" s="1"/>
  <c r="L433" i="5"/>
  <c r="H458" i="5"/>
  <c r="I75" i="7"/>
  <c r="I185" i="7"/>
  <c r="J185" i="7" s="1"/>
  <c r="K185" i="7" s="1"/>
  <c r="J186" i="7"/>
  <c r="K186" i="7" s="1"/>
  <c r="H262" i="7"/>
  <c r="J73" i="7"/>
  <c r="O12" i="6"/>
  <c r="K12" i="6"/>
  <c r="O13" i="6"/>
  <c r="K13" i="6"/>
  <c r="O9" i="6"/>
  <c r="K9" i="6"/>
  <c r="K8" i="6"/>
  <c r="O16" i="6"/>
  <c r="H24" i="6"/>
  <c r="J24" i="6" s="1"/>
  <c r="H17" i="6"/>
  <c r="J17" i="6" s="1"/>
  <c r="K17" i="6" s="1"/>
  <c r="K24" i="6"/>
  <c r="J6" i="6"/>
  <c r="K194" i="5"/>
  <c r="L194" i="5" s="1"/>
  <c r="L458" i="5"/>
  <c r="K458" i="5" l="1"/>
  <c r="A12" i="5"/>
  <c r="I262" i="7"/>
  <c r="K73" i="7"/>
  <c r="J75" i="7"/>
  <c r="K75" i="7" s="1"/>
  <c r="J25" i="6"/>
  <c r="O6" i="6"/>
  <c r="K6" i="6"/>
  <c r="K25" i="6" s="1"/>
  <c r="H25" i="6"/>
  <c r="A16" i="5"/>
  <c r="K262" i="7" l="1"/>
  <c r="J262" i="7"/>
  <c r="A20" i="5"/>
  <c r="A22" i="5"/>
  <c r="A24" i="5" l="1"/>
  <c r="A26" i="5"/>
  <c r="A28" i="5" l="1"/>
  <c r="A30" i="5" l="1"/>
  <c r="A31" i="5" s="1"/>
  <c r="A34" i="5" l="1"/>
  <c r="A36" i="5"/>
  <c r="A40" i="5"/>
  <c r="A41" i="5" l="1"/>
  <c r="A43" i="5" l="1"/>
  <c r="A48" i="5" l="1"/>
  <c r="A50" i="5" s="1"/>
  <c r="A51" i="5" s="1"/>
  <c r="A52" i="5" s="1"/>
  <c r="A53" i="5" s="1"/>
  <c r="A56" i="5" s="1"/>
  <c r="A57" i="5" s="1"/>
  <c r="A59" i="5" s="1"/>
  <c r="A61" i="5" s="1"/>
  <c r="A65" i="5" s="1"/>
  <c r="A68" i="5" s="1"/>
  <c r="A70" i="5" s="1"/>
  <c r="A73" i="5" s="1"/>
  <c r="A74" i="5" s="1"/>
  <c r="A77" i="5" s="1"/>
  <c r="A78" i="5" s="1"/>
  <c r="A79" i="5" s="1"/>
  <c r="A85" i="5" s="1"/>
  <c r="A87" i="5" s="1"/>
  <c r="A88" i="5" s="1"/>
  <c r="A89" i="5" s="1"/>
  <c r="A90" i="5" s="1"/>
  <c r="A94" i="5" s="1"/>
  <c r="A95" i="5" s="1"/>
  <c r="A99" i="5" s="1"/>
  <c r="A101" i="5" s="1"/>
  <c r="A103" i="5" s="1"/>
  <c r="A105" i="5" s="1"/>
  <c r="A108" i="5" s="1"/>
  <c r="A110" i="5" s="1"/>
  <c r="A111" i="5" s="1"/>
  <c r="A112" i="5" s="1"/>
  <c r="A113" i="5" s="1"/>
  <c r="A114" i="5" s="1"/>
  <c r="A116" i="5" s="1"/>
  <c r="A118" i="5" s="1"/>
  <c r="A121" i="5" s="1"/>
  <c r="A123" i="5" s="1"/>
  <c r="A124" i="5" s="1"/>
  <c r="A125" i="5" s="1"/>
  <c r="A126" i="5" s="1"/>
  <c r="A127" i="5" s="1"/>
  <c r="A128" i="5" s="1"/>
  <c r="A131" i="5" s="1"/>
  <c r="A132" i="5" s="1"/>
  <c r="A134" i="5" s="1"/>
  <c r="A137" i="5" s="1"/>
  <c r="A138" i="5" s="1"/>
  <c r="A142" i="5" s="1"/>
  <c r="A143" i="5" s="1"/>
  <c r="A144" i="5" s="1"/>
  <c r="A147" i="5" s="1"/>
  <c r="A148" i="5" s="1"/>
  <c r="A149" i="5" s="1"/>
  <c r="A151" i="5" s="1"/>
  <c r="A157" i="5" s="1"/>
  <c r="A158" i="5" s="1"/>
  <c r="A160" i="5" s="1"/>
  <c r="A161" i="5" s="1"/>
  <c r="A163" i="5" s="1"/>
  <c r="A165" i="5" s="1"/>
  <c r="A166" i="5" s="1"/>
  <c r="A172" i="5" s="1"/>
  <c r="A175" i="5" s="1"/>
  <c r="A177" i="5" s="1"/>
  <c r="A179" i="5" s="1"/>
  <c r="A180" i="5" s="1"/>
  <c r="A183" i="5" s="1"/>
  <c r="A189" i="5" s="1"/>
  <c r="A191" i="5" s="1"/>
  <c r="A195" i="5" s="1"/>
  <c r="A197" i="5" s="1"/>
  <c r="A199" i="5" s="1"/>
  <c r="A200" i="5" s="1"/>
  <c r="A202" i="5" s="1"/>
  <c r="A208" i="5" s="1"/>
  <c r="A210" i="5" s="1"/>
  <c r="A212" i="5" s="1"/>
  <c r="A216" i="5" s="1"/>
  <c r="A222" i="5" s="1"/>
  <c r="A224" i="5" s="1"/>
  <c r="A230" i="5" s="1"/>
  <c r="A231" i="5" s="1"/>
  <c r="A233" i="5" s="1"/>
  <c r="A239" i="5" s="1"/>
  <c r="A241" i="5" s="1"/>
  <c r="A242" i="5" s="1"/>
  <c r="A243" i="5" s="1"/>
  <c r="A248" i="5" s="1"/>
  <c r="A249" i="5" s="1"/>
  <c r="A251" i="5" s="1"/>
  <c r="A252" i="5" s="1"/>
  <c r="A255" i="5" s="1"/>
  <c r="A256" i="5" s="1"/>
  <c r="A257" i="5" s="1"/>
  <c r="A260" i="5" s="1"/>
  <c r="A261" i="5" s="1"/>
  <c r="A263" i="5" s="1"/>
  <c r="A264" i="5" s="1"/>
  <c r="A265" i="5" s="1"/>
  <c r="A266" i="5" s="1"/>
  <c r="A267" i="5" s="1"/>
  <c r="A268" i="5" s="1"/>
  <c r="A272" i="5" s="1"/>
  <c r="A274" i="5" s="1"/>
  <c r="A276" i="5" s="1"/>
  <c r="A280" i="5" s="1"/>
  <c r="A281" i="5" s="1"/>
  <c r="A282" i="5" s="1"/>
  <c r="A284" i="5" s="1"/>
  <c r="A286" i="5" s="1"/>
  <c r="A288" i="5" s="1"/>
  <c r="A289" i="5" s="1"/>
  <c r="A290" i="5" s="1"/>
  <c r="A292" i="5" s="1"/>
  <c r="A293" i="5" s="1"/>
  <c r="A295" i="5" s="1"/>
  <c r="A296" i="5" s="1"/>
  <c r="A297" i="5" s="1"/>
  <c r="A299" i="5" s="1"/>
  <c r="A303" i="5" s="1"/>
  <c r="A306" i="5" s="1"/>
  <c r="A309" i="5" s="1"/>
  <c r="A314" i="5" s="1"/>
  <c r="A319" i="5" s="1"/>
  <c r="A322" i="5" s="1"/>
  <c r="A325" i="5" s="1"/>
  <c r="A326" i="5" s="1"/>
  <c r="A327" i="5" s="1"/>
  <c r="A328" i="5" s="1"/>
  <c r="A329" i="5" s="1"/>
  <c r="A331" i="5" s="1"/>
  <c r="A336" i="5" s="1"/>
  <c r="A337" i="5" s="1"/>
  <c r="A338" i="5" s="1"/>
  <c r="A345" i="5" s="1"/>
  <c r="A349" i="5" s="1"/>
  <c r="A352" i="5" s="1"/>
  <c r="A353" i="5" s="1"/>
  <c r="A354" i="5" s="1"/>
  <c r="A356" i="5" s="1"/>
  <c r="A357" i="5" s="1"/>
  <c r="A360" i="5" s="1"/>
  <c r="A361" i="5" s="1"/>
  <c r="A362" i="5" s="1"/>
  <c r="A363" i="5" s="1"/>
  <c r="A364" i="5" s="1"/>
  <c r="A367" i="5" s="1"/>
  <c r="A368" i="5" s="1"/>
  <c r="A370" i="5" s="1"/>
  <c r="A374" i="5" s="1"/>
  <c r="A378" i="5" s="1"/>
  <c r="A380" i="5" s="1"/>
  <c r="A382" i="5" s="1"/>
  <c r="A385" i="5" s="1"/>
  <c r="A386" i="5" s="1"/>
  <c r="A387" i="5" s="1"/>
  <c r="A391" i="5" s="1"/>
  <c r="A392" i="5" s="1"/>
  <c r="A394" i="5" s="1"/>
  <c r="A396" i="5" s="1"/>
  <c r="A399" i="5" s="1"/>
  <c r="A400" i="5" s="1"/>
  <c r="A406" i="5" s="1"/>
  <c r="A411" i="5" s="1"/>
  <c r="A412" i="5" s="1"/>
  <c r="A413" i="5" s="1"/>
  <c r="A414" i="5" s="1"/>
  <c r="A417" i="5" s="1"/>
  <c r="A418" i="5" s="1"/>
  <c r="A420" i="5" s="1"/>
  <c r="A422" i="5" s="1"/>
  <c r="A423" i="5" s="1"/>
  <c r="A427" i="5" s="1"/>
  <c r="A428" i="5" s="1"/>
  <c r="A429" i="5" s="1"/>
  <c r="A430" i="5" s="1"/>
  <c r="A434" i="5" s="1"/>
  <c r="A435" i="5" s="1"/>
  <c r="A436" i="5" s="1"/>
  <c r="A437" i="5" s="1"/>
  <c r="A438" i="5" s="1"/>
  <c r="A439" i="5" s="1"/>
  <c r="A441" i="5" s="1"/>
  <c r="A444" i="5" s="1"/>
  <c r="B25" i="4" l="1"/>
  <c r="B18" i="4"/>
  <c r="B11" i="4"/>
  <c r="C5" i="4"/>
  <c r="E138" i="3"/>
  <c r="E137" i="3"/>
  <c r="E136" i="3"/>
  <c r="E135" i="3"/>
  <c r="E134" i="3"/>
  <c r="E133" i="3"/>
  <c r="E132" i="3"/>
  <c r="D132" i="3"/>
  <c r="I134" i="3" s="1"/>
  <c r="D68" i="3"/>
  <c r="I124" i="3" s="1"/>
  <c r="D52" i="3"/>
  <c r="D45" i="3"/>
  <c r="D42" i="3"/>
  <c r="C34" i="3"/>
  <c r="H32" i="3"/>
  <c r="H27" i="3"/>
  <c r="D27" i="3"/>
  <c r="E27" i="3" s="1"/>
  <c r="D15" i="3"/>
  <c r="D10" i="3"/>
  <c r="C9" i="3"/>
  <c r="H3" i="3"/>
  <c r="I136" i="3" l="1"/>
  <c r="D13" i="4"/>
  <c r="E13" i="4" s="1"/>
  <c r="F13" i="4" s="1"/>
  <c r="I141" i="3"/>
  <c r="I133" i="3"/>
  <c r="I140" i="3"/>
  <c r="I132" i="3"/>
  <c r="J132" i="3" s="1"/>
  <c r="K132" i="3" s="1"/>
  <c r="E17" i="4"/>
  <c r="F17" i="4" s="1"/>
  <c r="G132" i="3"/>
  <c r="J134" i="3" s="1"/>
  <c r="K134" i="3" s="1"/>
  <c r="I139" i="3"/>
  <c r="E16" i="4"/>
  <c r="F16" i="4" s="1"/>
  <c r="I138" i="3"/>
  <c r="E15" i="4"/>
  <c r="F15" i="4" s="1"/>
  <c r="I137" i="3"/>
  <c r="I135" i="3"/>
  <c r="J135" i="3" s="1"/>
  <c r="K135" i="3" s="1"/>
  <c r="D5" i="4"/>
  <c r="I29" i="3"/>
  <c r="G27" i="3"/>
  <c r="I31" i="3"/>
  <c r="I30" i="3"/>
  <c r="J30" i="3" s="1"/>
  <c r="K30" i="3" s="1"/>
  <c r="I28" i="3"/>
  <c r="J28" i="3" s="1"/>
  <c r="K28" i="3" s="1"/>
  <c r="I27" i="3"/>
  <c r="J27" i="3" s="1"/>
  <c r="K27" i="3" s="1"/>
  <c r="D32" i="3"/>
  <c r="E32" i="3" s="1"/>
  <c r="I71" i="3"/>
  <c r="I79" i="3"/>
  <c r="I87" i="3"/>
  <c r="I95" i="3"/>
  <c r="I103" i="3"/>
  <c r="I111" i="3"/>
  <c r="I119" i="3"/>
  <c r="I74" i="3"/>
  <c r="I82" i="3"/>
  <c r="I90" i="3"/>
  <c r="I98" i="3"/>
  <c r="I106" i="3"/>
  <c r="I114" i="3"/>
  <c r="I122" i="3"/>
  <c r="I69" i="3"/>
  <c r="I77" i="3"/>
  <c r="I85" i="3"/>
  <c r="I93" i="3"/>
  <c r="I101" i="3"/>
  <c r="I109" i="3"/>
  <c r="I117" i="3"/>
  <c r="I125" i="3"/>
  <c r="I72" i="3"/>
  <c r="I80" i="3"/>
  <c r="I88" i="3"/>
  <c r="I96" i="3"/>
  <c r="I104" i="3"/>
  <c r="I112" i="3"/>
  <c r="I120" i="3"/>
  <c r="I75" i="3"/>
  <c r="I83" i="3"/>
  <c r="I91" i="3"/>
  <c r="I99" i="3"/>
  <c r="I107" i="3"/>
  <c r="I115" i="3"/>
  <c r="I123" i="3"/>
  <c r="I70" i="3"/>
  <c r="I78" i="3"/>
  <c r="I86" i="3"/>
  <c r="I94" i="3"/>
  <c r="I102" i="3"/>
  <c r="I110" i="3"/>
  <c r="I118" i="3"/>
  <c r="I126" i="3"/>
  <c r="D3" i="3"/>
  <c r="E3" i="3" s="1"/>
  <c r="I9" i="3" s="1"/>
  <c r="G68" i="3"/>
  <c r="J124" i="3" s="1"/>
  <c r="K124" i="3" s="1"/>
  <c r="I73" i="3"/>
  <c r="I81" i="3"/>
  <c r="I89" i="3"/>
  <c r="I97" i="3"/>
  <c r="I105" i="3"/>
  <c r="I113" i="3"/>
  <c r="I121" i="3"/>
  <c r="I68" i="3"/>
  <c r="I76" i="3"/>
  <c r="I84" i="3"/>
  <c r="I92" i="3"/>
  <c r="I100" i="3"/>
  <c r="I108" i="3"/>
  <c r="I116" i="3"/>
  <c r="J68" i="3" l="1"/>
  <c r="K68" i="3" s="1"/>
  <c r="E14" i="4"/>
  <c r="F14" i="4" s="1"/>
  <c r="J137" i="3"/>
  <c r="K137" i="3" s="1"/>
  <c r="J140" i="3"/>
  <c r="K140" i="3" s="1"/>
  <c r="J136" i="3"/>
  <c r="K136" i="3" s="1"/>
  <c r="J31" i="3"/>
  <c r="K31" i="3" s="1"/>
  <c r="J138" i="3"/>
  <c r="K138" i="3" s="1"/>
  <c r="J133" i="3"/>
  <c r="K133" i="3" s="1"/>
  <c r="J141" i="3"/>
  <c r="K141" i="3" s="1"/>
  <c r="J29" i="3"/>
  <c r="K29" i="3" s="1"/>
  <c r="J139" i="3"/>
  <c r="K139" i="3" s="1"/>
  <c r="E10" i="4"/>
  <c r="F10" i="4" s="1"/>
  <c r="E8" i="4"/>
  <c r="F8" i="4" s="1"/>
  <c r="E9" i="4"/>
  <c r="F9" i="4" s="1"/>
  <c r="E7" i="4"/>
  <c r="F7" i="4" s="1"/>
  <c r="E5" i="4"/>
  <c r="F5" i="4" s="1"/>
  <c r="E6" i="4"/>
  <c r="F6" i="4" s="1"/>
  <c r="J75" i="3"/>
  <c r="K75" i="3" s="1"/>
  <c r="J125" i="3"/>
  <c r="K125" i="3" s="1"/>
  <c r="J122" i="3"/>
  <c r="K122" i="3" s="1"/>
  <c r="J111" i="3"/>
  <c r="K111" i="3" s="1"/>
  <c r="J78" i="3"/>
  <c r="K78" i="3" s="1"/>
  <c r="J121" i="3"/>
  <c r="K121" i="3" s="1"/>
  <c r="J70" i="3"/>
  <c r="K70" i="3" s="1"/>
  <c r="J117" i="3"/>
  <c r="K117" i="3" s="1"/>
  <c r="J103" i="3"/>
  <c r="K103" i="3" s="1"/>
  <c r="J113" i="3"/>
  <c r="K113" i="3" s="1"/>
  <c r="J123" i="3"/>
  <c r="K123" i="3" s="1"/>
  <c r="J109" i="3"/>
  <c r="K109" i="3" s="1"/>
  <c r="J95" i="3"/>
  <c r="K95" i="3" s="1"/>
  <c r="J105" i="3"/>
  <c r="K105" i="3" s="1"/>
  <c r="J115" i="3"/>
  <c r="K115" i="3" s="1"/>
  <c r="J101" i="3"/>
  <c r="K101" i="3" s="1"/>
  <c r="J87" i="3"/>
  <c r="K87" i="3" s="1"/>
  <c r="J100" i="3"/>
  <c r="K100" i="3" s="1"/>
  <c r="J97" i="3"/>
  <c r="K97" i="3" s="1"/>
  <c r="J110" i="3"/>
  <c r="K110" i="3" s="1"/>
  <c r="J107" i="3"/>
  <c r="K107" i="3" s="1"/>
  <c r="J96" i="3"/>
  <c r="K96" i="3" s="1"/>
  <c r="J93" i="3"/>
  <c r="K93" i="3" s="1"/>
  <c r="J90" i="3"/>
  <c r="K90" i="3" s="1"/>
  <c r="J79" i="3"/>
  <c r="K79" i="3" s="1"/>
  <c r="J92" i="3"/>
  <c r="K92" i="3" s="1"/>
  <c r="J89" i="3"/>
  <c r="K89" i="3" s="1"/>
  <c r="J102" i="3"/>
  <c r="K102" i="3" s="1"/>
  <c r="J99" i="3"/>
  <c r="K99" i="3" s="1"/>
  <c r="J88" i="3"/>
  <c r="K88" i="3" s="1"/>
  <c r="J85" i="3"/>
  <c r="K85" i="3" s="1"/>
  <c r="J82" i="3"/>
  <c r="K82" i="3" s="1"/>
  <c r="J71" i="3"/>
  <c r="K71" i="3" s="1"/>
  <c r="I25" i="3"/>
  <c r="I17" i="3"/>
  <c r="I12" i="3"/>
  <c r="I19" i="3"/>
  <c r="I14" i="3"/>
  <c r="I4" i="3"/>
  <c r="I13" i="3"/>
  <c r="I22" i="3"/>
  <c r="I7" i="3"/>
  <c r="I3" i="3"/>
  <c r="I26" i="3"/>
  <c r="I24" i="3"/>
  <c r="I16" i="3"/>
  <c r="I11" i="3"/>
  <c r="I21" i="3"/>
  <c r="I6" i="3"/>
  <c r="I18" i="3"/>
  <c r="I23" i="3"/>
  <c r="I15" i="3"/>
  <c r="I10" i="3"/>
  <c r="I8" i="3"/>
  <c r="I20" i="3"/>
  <c r="I5" i="3"/>
  <c r="G3" i="3"/>
  <c r="J9" i="3" s="1"/>
  <c r="K9" i="3" s="1"/>
  <c r="J120" i="3"/>
  <c r="K120" i="3" s="1"/>
  <c r="J114" i="3"/>
  <c r="K114" i="3" s="1"/>
  <c r="J116" i="3"/>
  <c r="K116" i="3" s="1"/>
  <c r="J126" i="3"/>
  <c r="K126" i="3" s="1"/>
  <c r="J112" i="3"/>
  <c r="K112" i="3" s="1"/>
  <c r="J106" i="3"/>
  <c r="K106" i="3" s="1"/>
  <c r="J108" i="3"/>
  <c r="K108" i="3" s="1"/>
  <c r="J118" i="3"/>
  <c r="K118" i="3" s="1"/>
  <c r="J104" i="3"/>
  <c r="K104" i="3" s="1"/>
  <c r="J98" i="3"/>
  <c r="K98" i="3" s="1"/>
  <c r="J84" i="3"/>
  <c r="K84" i="3" s="1"/>
  <c r="J81" i="3"/>
  <c r="K81" i="3" s="1"/>
  <c r="J94" i="3"/>
  <c r="K94" i="3" s="1"/>
  <c r="J91" i="3"/>
  <c r="K91" i="3" s="1"/>
  <c r="J80" i="3"/>
  <c r="K80" i="3" s="1"/>
  <c r="J77" i="3"/>
  <c r="K77" i="3" s="1"/>
  <c r="J74" i="3"/>
  <c r="K74" i="3" s="1"/>
  <c r="I61" i="3"/>
  <c r="I53" i="3"/>
  <c r="I48" i="3"/>
  <c r="I43" i="3"/>
  <c r="I38" i="3"/>
  <c r="I33" i="3"/>
  <c r="I40" i="3"/>
  <c r="I58" i="3"/>
  <c r="I45" i="3"/>
  <c r="I35" i="3"/>
  <c r="I55" i="3"/>
  <c r="I50" i="3"/>
  <c r="I60" i="3"/>
  <c r="I52" i="3"/>
  <c r="I47" i="3"/>
  <c r="I42" i="3"/>
  <c r="I37" i="3"/>
  <c r="I32" i="3"/>
  <c r="I57" i="3"/>
  <c r="G32" i="3"/>
  <c r="I62" i="3"/>
  <c r="I54" i="3"/>
  <c r="I49" i="3"/>
  <c r="I44" i="3"/>
  <c r="I39" i="3"/>
  <c r="I59" i="3"/>
  <c r="I46" i="3"/>
  <c r="I36" i="3"/>
  <c r="J36" i="3" s="1"/>
  <c r="K36" i="3" s="1"/>
  <c r="I56" i="3"/>
  <c r="I51" i="3"/>
  <c r="I41" i="3"/>
  <c r="J76" i="3"/>
  <c r="K76" i="3" s="1"/>
  <c r="J73" i="3"/>
  <c r="K73" i="3" s="1"/>
  <c r="J86" i="3"/>
  <c r="K86" i="3" s="1"/>
  <c r="J83" i="3"/>
  <c r="K83" i="3" s="1"/>
  <c r="J72" i="3"/>
  <c r="K72" i="3" s="1"/>
  <c r="J69" i="3"/>
  <c r="K69" i="3" s="1"/>
  <c r="J119" i="3"/>
  <c r="K119" i="3" s="1"/>
  <c r="I34" i="3"/>
  <c r="J56" i="3" l="1"/>
  <c r="K56" i="3" s="1"/>
  <c r="J62" i="3"/>
  <c r="K62" i="3" s="1"/>
  <c r="J60" i="3"/>
  <c r="K60" i="3" s="1"/>
  <c r="J38" i="3"/>
  <c r="K38" i="3" s="1"/>
  <c r="J20" i="3"/>
  <c r="K20" i="3" s="1"/>
  <c r="J11" i="3"/>
  <c r="K11" i="3" s="1"/>
  <c r="J4" i="3"/>
  <c r="K4" i="3" s="1"/>
  <c r="J8" i="3"/>
  <c r="K8" i="3" s="1"/>
  <c r="J16" i="3"/>
  <c r="K16" i="3" s="1"/>
  <c r="J14" i="3"/>
  <c r="K14" i="3" s="1"/>
  <c r="J39" i="3"/>
  <c r="K39" i="3" s="1"/>
  <c r="J37" i="3"/>
  <c r="K37" i="3" s="1"/>
  <c r="J23" i="3"/>
  <c r="K23" i="3" s="1"/>
  <c r="J3" i="3"/>
  <c r="K3" i="3" s="1"/>
  <c r="J17" i="3"/>
  <c r="K17" i="3" s="1"/>
  <c r="J18" i="3"/>
  <c r="K18" i="3" s="1"/>
  <c r="J7" i="3"/>
  <c r="K7" i="3" s="1"/>
  <c r="J25" i="3"/>
  <c r="K25" i="3" s="1"/>
  <c r="J50" i="3"/>
  <c r="K50" i="3" s="1"/>
  <c r="J43" i="3"/>
  <c r="K43" i="3" s="1"/>
  <c r="J46" i="3"/>
  <c r="K46" i="3" s="1"/>
  <c r="J57" i="3"/>
  <c r="K57" i="3" s="1"/>
  <c r="J55" i="3"/>
  <c r="K55" i="3" s="1"/>
  <c r="J48" i="3"/>
  <c r="K48" i="3" s="1"/>
  <c r="J10" i="3"/>
  <c r="K10" i="3" s="1"/>
  <c r="J24" i="3"/>
  <c r="K24" i="3" s="1"/>
  <c r="J19" i="3"/>
  <c r="K19" i="3" s="1"/>
  <c r="J59" i="3"/>
  <c r="K59" i="3" s="1"/>
  <c r="J32" i="3"/>
  <c r="K32" i="3" s="1"/>
  <c r="J35" i="3"/>
  <c r="K35" i="3" s="1"/>
  <c r="J53" i="3"/>
  <c r="K53" i="3" s="1"/>
  <c r="J15" i="3"/>
  <c r="K15" i="3" s="1"/>
  <c r="J26" i="3"/>
  <c r="K26" i="3" s="1"/>
  <c r="J12" i="3"/>
  <c r="K12" i="3" s="1"/>
  <c r="J61" i="3"/>
  <c r="K61" i="3" s="1"/>
  <c r="J44" i="3"/>
  <c r="K44" i="3" s="1"/>
  <c r="J45" i="3"/>
  <c r="K45" i="3" s="1"/>
  <c r="J42" i="3"/>
  <c r="K42" i="3" s="1"/>
  <c r="J58" i="3"/>
  <c r="K58" i="3" s="1"/>
  <c r="J34" i="3"/>
  <c r="K34" i="3" s="1"/>
  <c r="J49" i="3"/>
  <c r="K49" i="3" s="1"/>
  <c r="J47" i="3"/>
  <c r="K47" i="3" s="1"/>
  <c r="J40" i="3"/>
  <c r="K40" i="3" s="1"/>
  <c r="J6" i="3"/>
  <c r="K6" i="3" s="1"/>
  <c r="J22" i="3"/>
  <c r="K22" i="3" s="1"/>
  <c r="J41" i="3"/>
  <c r="K41" i="3" s="1"/>
  <c r="J51" i="3"/>
  <c r="K51" i="3" s="1"/>
  <c r="J54" i="3"/>
  <c r="K54" i="3" s="1"/>
  <c r="J52" i="3"/>
  <c r="K52" i="3" s="1"/>
  <c r="J33" i="3"/>
  <c r="K33" i="3" s="1"/>
  <c r="J5" i="3"/>
  <c r="K5" i="3" s="1"/>
  <c r="J21" i="3"/>
  <c r="K21" i="3" s="1"/>
  <c r="J13" i="3"/>
  <c r="K13" i="3" s="1"/>
  <c r="H32" i="2"/>
  <c r="H27" i="2"/>
  <c r="H3" i="2"/>
  <c r="D52" i="2"/>
  <c r="D45" i="2"/>
  <c r="D42" i="2"/>
  <c r="D27" i="2"/>
  <c r="E27" i="2" s="1"/>
  <c r="G27" i="2" s="1"/>
  <c r="D15" i="2"/>
  <c r="D10" i="2"/>
  <c r="C34" i="2"/>
  <c r="D32" i="2" s="1"/>
  <c r="C9" i="2"/>
  <c r="D3" i="2" s="1"/>
  <c r="I27" i="2" l="1"/>
  <c r="J27" i="2" s="1"/>
  <c r="K27" i="2" s="1"/>
  <c r="I28" i="2"/>
  <c r="J28" i="2" s="1"/>
  <c r="K28" i="2" s="1"/>
  <c r="E3" i="2"/>
  <c r="I31" i="2"/>
  <c r="J31" i="2" s="1"/>
  <c r="K31" i="2" s="1"/>
  <c r="I30" i="2"/>
  <c r="J30" i="2" s="1"/>
  <c r="K30" i="2" s="1"/>
  <c r="I29" i="2"/>
  <c r="J29" i="2" s="1"/>
  <c r="K29" i="2" s="1"/>
  <c r="E32" i="2"/>
  <c r="G32" i="2" l="1"/>
  <c r="I33" i="2"/>
  <c r="I41" i="2"/>
  <c r="I49" i="2"/>
  <c r="I57" i="2"/>
  <c r="J57" i="2" s="1"/>
  <c r="K57" i="2" s="1"/>
  <c r="I42" i="2"/>
  <c r="I50" i="2"/>
  <c r="J50" i="2" s="1"/>
  <c r="K50" i="2" s="1"/>
  <c r="I58" i="2"/>
  <c r="I54" i="2"/>
  <c r="J54" i="2" s="1"/>
  <c r="K54" i="2" s="1"/>
  <c r="I55" i="2"/>
  <c r="I35" i="2"/>
  <c r="I43" i="2"/>
  <c r="I51" i="2"/>
  <c r="J51" i="2" s="1"/>
  <c r="K51" i="2" s="1"/>
  <c r="I59" i="2"/>
  <c r="I46" i="2"/>
  <c r="J46" i="2" s="1"/>
  <c r="K46" i="2" s="1"/>
  <c r="I47" i="2"/>
  <c r="I36" i="2"/>
  <c r="J36" i="2" s="1"/>
  <c r="K36" i="2" s="1"/>
  <c r="I44" i="2"/>
  <c r="I52" i="2"/>
  <c r="I60" i="2"/>
  <c r="I62" i="2"/>
  <c r="J62" i="2" s="1"/>
  <c r="K62" i="2" s="1"/>
  <c r="I39" i="2"/>
  <c r="I37" i="2"/>
  <c r="J37" i="2" s="1"/>
  <c r="K37" i="2" s="1"/>
  <c r="I45" i="2"/>
  <c r="I53" i="2"/>
  <c r="J53" i="2" s="1"/>
  <c r="K53" i="2" s="1"/>
  <c r="I61" i="2"/>
  <c r="I32" i="2"/>
  <c r="J32" i="2" s="1"/>
  <c r="K32" i="2" s="1"/>
  <c r="I40" i="2"/>
  <c r="I48" i="2"/>
  <c r="J48" i="2" s="1"/>
  <c r="K48" i="2" s="1"/>
  <c r="I56" i="2"/>
  <c r="I38" i="2"/>
  <c r="J38" i="2" s="1"/>
  <c r="K38" i="2" s="1"/>
  <c r="I34" i="2"/>
  <c r="G3" i="2"/>
  <c r="I3" i="2"/>
  <c r="I11" i="2"/>
  <c r="I19" i="2"/>
  <c r="I4" i="2"/>
  <c r="I12" i="2"/>
  <c r="I20" i="2"/>
  <c r="I5" i="2"/>
  <c r="I13" i="2"/>
  <c r="J13" i="2" s="1"/>
  <c r="K13" i="2" s="1"/>
  <c r="I21" i="2"/>
  <c r="I6" i="2"/>
  <c r="I14" i="2"/>
  <c r="I22" i="2"/>
  <c r="I17" i="2"/>
  <c r="I7" i="2"/>
  <c r="I15" i="2"/>
  <c r="I23" i="2"/>
  <c r="J23" i="2" s="1"/>
  <c r="K23" i="2" s="1"/>
  <c r="I25" i="2"/>
  <c r="I8" i="2"/>
  <c r="I16" i="2"/>
  <c r="I24" i="2"/>
  <c r="I9" i="2"/>
  <c r="I10" i="2"/>
  <c r="J10" i="2" s="1"/>
  <c r="K10" i="2" s="1"/>
  <c r="I18" i="2"/>
  <c r="I26" i="2"/>
  <c r="J26" i="2" s="1"/>
  <c r="K26" i="2" s="1"/>
  <c r="J18" i="2" l="1"/>
  <c r="K18" i="2" s="1"/>
  <c r="J15" i="2"/>
  <c r="K15" i="2" s="1"/>
  <c r="J5" i="2"/>
  <c r="K5" i="2" s="1"/>
  <c r="J34" i="2"/>
  <c r="K34" i="2" s="1"/>
  <c r="J40" i="2"/>
  <c r="K40" i="2" s="1"/>
  <c r="J45" i="2"/>
  <c r="K45" i="2" s="1"/>
  <c r="J60" i="2"/>
  <c r="K60" i="2" s="1"/>
  <c r="J47" i="2"/>
  <c r="K47" i="2" s="1"/>
  <c r="J43" i="2"/>
  <c r="K43" i="2" s="1"/>
  <c r="J58" i="2"/>
  <c r="K58" i="2" s="1"/>
  <c r="J56" i="2"/>
  <c r="K56" i="2" s="1"/>
  <c r="J39" i="2"/>
  <c r="K39" i="2" s="1"/>
  <c r="J59" i="2"/>
  <c r="K59" i="2" s="1"/>
  <c r="J9" i="2"/>
  <c r="K9" i="2" s="1"/>
  <c r="J12" i="2"/>
  <c r="K12" i="2" s="1"/>
  <c r="J42" i="2"/>
  <c r="K42" i="2" s="1"/>
  <c r="J7" i="2"/>
  <c r="K7" i="2" s="1"/>
  <c r="J17" i="2"/>
  <c r="K17" i="2" s="1"/>
  <c r="J22" i="2"/>
  <c r="K22" i="2" s="1"/>
  <c r="J14" i="2"/>
  <c r="K14" i="2" s="1"/>
  <c r="J49" i="2"/>
  <c r="K49" i="2" s="1"/>
  <c r="J16" i="2"/>
  <c r="K16" i="2" s="1"/>
  <c r="J19" i="2"/>
  <c r="K19" i="2" s="1"/>
  <c r="J8" i="2"/>
  <c r="K8" i="2" s="1"/>
  <c r="J52" i="2"/>
  <c r="K52" i="2" s="1"/>
  <c r="J20" i="2"/>
  <c r="K20" i="2" s="1"/>
  <c r="J24" i="2"/>
  <c r="K24" i="2" s="1"/>
  <c r="J4" i="2"/>
  <c r="K4" i="2" s="1"/>
  <c r="J25" i="2"/>
  <c r="K25" i="2" s="1"/>
  <c r="J61" i="2"/>
  <c r="K61" i="2" s="1"/>
  <c r="J6" i="2"/>
  <c r="K6" i="2" s="1"/>
  <c r="J11" i="2"/>
  <c r="K11" i="2" s="1"/>
  <c r="J35" i="2"/>
  <c r="K35" i="2" s="1"/>
  <c r="J21" i="2"/>
  <c r="K21" i="2" s="1"/>
  <c r="J44" i="2"/>
  <c r="K44" i="2" s="1"/>
  <c r="J41" i="2"/>
  <c r="K41" i="2" s="1"/>
  <c r="J55" i="2"/>
  <c r="K55" i="2" s="1"/>
  <c r="J3" i="2"/>
  <c r="K3" i="2" s="1"/>
  <c r="J33" i="2"/>
  <c r="K33" i="2" s="1"/>
</calcChain>
</file>

<file path=xl/sharedStrings.xml><?xml version="1.0" encoding="utf-8"?>
<sst xmlns="http://schemas.openxmlformats.org/spreadsheetml/2006/main" count="7818" uniqueCount="1863">
  <si>
    <t>Họ và tên
Chủ thửa đất</t>
  </si>
  <si>
    <t>Số tờ bản đồ</t>
  </si>
  <si>
    <t>Số 
thửa</t>
  </si>
  <si>
    <t>Địa danh</t>
  </si>
  <si>
    <t>Mục đích sử dụng đất/Loại đất được cấp GCN QSDĐ</t>
  </si>
  <si>
    <t>Diện tích cả thửa (m2)</t>
  </si>
  <si>
    <t>Diện tích thu hồi (m2)</t>
  </si>
  <si>
    <t>Diện tích còn lại (m2)</t>
  </si>
  <si>
    <t>Thông tin thửa đất thu hồi trong Giấy chứng nhận QSDĐ</t>
  </si>
  <si>
    <t>Trong chỉ giới 
(m2)</t>
  </si>
  <si>
    <t>Ngoài chỉ giới 
(m2)</t>
  </si>
  <si>
    <t>Tổng diện tích thu hồi (m2)</t>
  </si>
  <si>
    <t>Họ và Tên 
hộ được cấp GCN QSDĐ</t>
  </si>
  <si>
    <t>Số vào sổ</t>
  </si>
  <si>
    <t>Ngày cấp</t>
  </si>
  <si>
    <t>Quyết định số</t>
  </si>
  <si>
    <t>Số tờ bản đồ</t>
  </si>
  <si>
    <t>Diện tích cả thửa
(m2)</t>
  </si>
  <si>
    <t>Diện tích thu hồi
(m2)</t>
  </si>
  <si>
    <t>Diện tích còn lại
(m2)</t>
  </si>
  <si>
    <t>Xứ đồng</t>
  </si>
  <si>
    <t>Ghi chú</t>
  </si>
  <si>
    <t>Thôn Muối</t>
  </si>
  <si>
    <t>LUC</t>
  </si>
  <si>
    <t>Cầu Đá</t>
  </si>
  <si>
    <t>Nguyễn Văn Ân
Đỗ Thị Hường</t>
  </si>
  <si>
    <t>CA 590 332</t>
  </si>
  <si>
    <t>CH 01857</t>
  </si>
  <si>
    <t>30/10/2014</t>
  </si>
  <si>
    <t>1682/QĐ-UBND</t>
  </si>
  <si>
    <t>Bùi Việt Bắc
Phạm Thị Thúy</t>
  </si>
  <si>
    <t>CC 468 822</t>
  </si>
  <si>
    <t>CH 01791</t>
  </si>
  <si>
    <t>Vườn Dậy</t>
  </si>
  <si>
    <t>Vũ Thị Bé</t>
  </si>
  <si>
    <t>CC 468 836</t>
  </si>
  <si>
    <t>CH 01861</t>
  </si>
  <si>
    <t>Dương Ngọc Bền
Nguyễn Thị Thuận</t>
  </si>
  <si>
    <t>CA 590 279</t>
  </si>
  <si>
    <t>CH 01789</t>
  </si>
  <si>
    <t>Hà Thị Biển</t>
  </si>
  <si>
    <t>CA 590 118</t>
  </si>
  <si>
    <t>CH 01574</t>
  </si>
  <si>
    <t>Đồng Lăng</t>
  </si>
  <si>
    <t>Nguyễn Văn Bình
Dương Thị Hồng Tuyến</t>
  </si>
  <si>
    <t>CA 590 327</t>
  </si>
  <si>
    <t>CH 01851</t>
  </si>
  <si>
    <t>Nguyễn Đoan Bộ
Chu Thị Mỵ</t>
  </si>
  <si>
    <t>CC 468 823</t>
  </si>
  <si>
    <t>CH 01795</t>
  </si>
  <si>
    <t>Hoàng Xuân Cam</t>
  </si>
  <si>
    <t>CA 590 260</t>
  </si>
  <si>
    <t>CH 01761</t>
  </si>
  <si>
    <t>N 816630</t>
  </si>
  <si>
    <t>01137 QSDĐ/H</t>
  </si>
  <si>
    <t>13/10/1999</t>
  </si>
  <si>
    <t>Bùi Đình Cầu
Hà Thị Thắm</t>
  </si>
  <si>
    <t>CC 468 920</t>
  </si>
  <si>
    <t>CH 01631</t>
  </si>
  <si>
    <t>Đỗ Văn Chiến
Bùi Thị Thanh</t>
  </si>
  <si>
    <t>CA 590 157</t>
  </si>
  <si>
    <t>CH 01629</t>
  </si>
  <si>
    <t>Nguyễn Văn Chinh
Dương Thị Đăng</t>
  </si>
  <si>
    <t>CA 590 357</t>
  </si>
  <si>
    <t>CH 01890</t>
  </si>
  <si>
    <t>Nguyễn Thị Tám
Lê Đình Chung</t>
  </si>
  <si>
    <t>CA 590 203</t>
  </si>
  <si>
    <t>CH 01661</t>
  </si>
  <si>
    <t>Dương Đăng Cồng
Nguyễn Thị Xu</t>
  </si>
  <si>
    <t>CA 590 356</t>
  </si>
  <si>
    <t>CH 01889</t>
  </si>
  <si>
    <t>Hoàng Văn Của 
Nguyễn Thị Khương</t>
  </si>
  <si>
    <t>Ao Lấp</t>
  </si>
  <si>
    <t>Hà Văn Cường
Nguyễn Thị Tú</t>
  </si>
  <si>
    <t>CA 590 105</t>
  </si>
  <si>
    <t>CH 01560</t>
  </si>
  <si>
    <t>Nguyễn Văn Cường
Bùi Thị Tuyển</t>
  </si>
  <si>
    <t>CA 590155</t>
  </si>
  <si>
    <t>CH 01626</t>
  </si>
  <si>
    <t>Nguyễn Văn Đài
Dương Thị Tuyết</t>
  </si>
  <si>
    <t>CA 590 153</t>
  </si>
  <si>
    <t>CH 01624</t>
  </si>
  <si>
    <t>Phạm Thị Duyên
Dương Đẵng Đãi</t>
  </si>
  <si>
    <t>CA 590 344</t>
  </si>
  <si>
    <t>CH 01876</t>
  </si>
  <si>
    <t>Dương Minh Đàn
Trần Thị Đợi</t>
  </si>
  <si>
    <t>CC 468 818</t>
  </si>
  <si>
    <t>CH 01774</t>
  </si>
  <si>
    <t>Nguyễn Thị Đào</t>
  </si>
  <si>
    <t>CA 590 342</t>
  </si>
  <si>
    <t>CH 01873</t>
  </si>
  <si>
    <t>Bùi Đình Đô</t>
  </si>
  <si>
    <t>Đỗ Việt Dũng
Bùi Thị Yến</t>
  </si>
  <si>
    <t>CA 590 351</t>
  </si>
  <si>
    <t>CH 01884</t>
  </si>
  <si>
    <t>Dương Văn Hải
Nguyễn Thị Hằng</t>
  </si>
  <si>
    <t>CA 590 225</t>
  </si>
  <si>
    <t>CH 01712</t>
  </si>
  <si>
    <t>1280 QSDĐ</t>
  </si>
  <si>
    <t>Lăng</t>
  </si>
  <si>
    <t>Nguyễn Thị Hiền</t>
  </si>
  <si>
    <t>CA 590 266</t>
  </si>
  <si>
    <t>CH 01769</t>
  </si>
  <si>
    <t>Nguyễn Văn Hoan
Phạm Thị Huệ</t>
  </si>
  <si>
    <t>CC 468 839</t>
  </si>
  <si>
    <t>CH 01868</t>
  </si>
  <si>
    <t>Bùi Đình Hồi
Vũ Thị Tư</t>
  </si>
  <si>
    <t>CC 468 912</t>
  </si>
  <si>
    <t>CH 01578</t>
  </si>
  <si>
    <t>Nguyễn Việt Hồng
Hà Thị Ngà</t>
  </si>
  <si>
    <t>CA 590 162</t>
  </si>
  <si>
    <t>CH 01636</t>
  </si>
  <si>
    <t>Dương Ngọc Hưng
Nguyễn Thị Cấp</t>
  </si>
  <si>
    <t>CA 590 263</t>
  </si>
  <si>
    <t>CH 01765</t>
  </si>
  <si>
    <t>Bùi Đình Hưng
Dương Thị Gia</t>
  </si>
  <si>
    <t>Bùi Đình Hưng
Dương Thị Vinh</t>
  </si>
  <si>
    <t>Nguyễn Thị Hương</t>
  </si>
  <si>
    <t>CC 468 812</t>
  </si>
  <si>
    <t>CH 01754</t>
  </si>
  <si>
    <t>Dương Văn Hường
Phạm Thị Thư</t>
  </si>
  <si>
    <t>CA 590 106</t>
  </si>
  <si>
    <t>CH 01561</t>
  </si>
  <si>
    <t>Nguyễn Thị Bé</t>
  </si>
  <si>
    <t>Bùi Đình Kế
Nguyễn Thị Trọng</t>
  </si>
  <si>
    <t>CC 448 505</t>
  </si>
  <si>
    <t>CH 01608</t>
  </si>
  <si>
    <t>Vũ Thị Khánh</t>
  </si>
  <si>
    <t>VũThị Khánh</t>
  </si>
  <si>
    <t>Hà Thị Liên</t>
  </si>
  <si>
    <t>CA 590 209</t>
  </si>
  <si>
    <t>CH 01669</t>
  </si>
  <si>
    <t>Dương Thị Liên</t>
  </si>
  <si>
    <t>CA 590 166</t>
  </si>
  <si>
    <t>CH 01640</t>
  </si>
  <si>
    <t>Dương Thị Tròn</t>
  </si>
  <si>
    <t>Đỗ Danh Long</t>
  </si>
  <si>
    <t>Đỗ Danh Long
Nguyễn Thị Hoan</t>
  </si>
  <si>
    <t>CA 590 238</t>
  </si>
  <si>
    <t>CH 01727</t>
  </si>
  <si>
    <t>CC 448 503</t>
  </si>
  <si>
    <t>CH 01588</t>
  </si>
  <si>
    <t>Hà Văn Long
Nguyễn Thị Thế</t>
  </si>
  <si>
    <t xml:space="preserve">CC 448 501 </t>
  </si>
  <si>
    <t>CH 01580</t>
  </si>
  <si>
    <t>Dương Thị Quấn 
Nguyễn Xuân Long</t>
  </si>
  <si>
    <t>Nguyễn Thị Mai</t>
  </si>
  <si>
    <t>CA 590 180</t>
  </si>
  <si>
    <t>CH 01687</t>
  </si>
  <si>
    <t>Dương Ngọc Mạnh
Dương Thị Hằng</t>
  </si>
  <si>
    <t>CA 590 229</t>
  </si>
  <si>
    <t>CH 01717</t>
  </si>
  <si>
    <t>Nguyễn Văn Mạnh
Nguyễn Thị Phúc</t>
  </si>
  <si>
    <t>CA 590 296</t>
  </si>
  <si>
    <t>CH 01813</t>
  </si>
  <si>
    <t>Nguyễn Thị Tuyết
Dương Ngọc Minh</t>
  </si>
  <si>
    <t>CA 590 230</t>
  </si>
  <si>
    <t>CH 01718</t>
  </si>
  <si>
    <t>Vũ Thị Minh</t>
  </si>
  <si>
    <t>CA 590 299</t>
  </si>
  <si>
    <t>CH 01816</t>
  </si>
  <si>
    <t>Bùi Đình Mùa
Nguyễn Thị Thật</t>
  </si>
  <si>
    <t>CC 468 922</t>
  </si>
  <si>
    <t>CH 01644</t>
  </si>
  <si>
    <t>Nguyễn Công Năng
Dương Thị Thời</t>
  </si>
  <si>
    <t>CC 468 821</t>
  </si>
  <si>
    <t>CH 01786</t>
  </si>
  <si>
    <t>Phùng Thị Nga</t>
  </si>
  <si>
    <t>CA 590 336</t>
  </si>
  <si>
    <t>CH 01864</t>
  </si>
  <si>
    <t>Nguyễn Văn Ngân
Bùi Thị Lan</t>
  </si>
  <si>
    <t>CA 590 364</t>
  </si>
  <si>
    <t>CH 01581</t>
  </si>
  <si>
    <t>Nguyễn Thị Tới
Hoàng Hồng Ngào</t>
  </si>
  <si>
    <t>CA 590 102</t>
  </si>
  <si>
    <t>CH 01557</t>
  </si>
  <si>
    <t>Nguyễn Thị Nghìn</t>
  </si>
  <si>
    <t>CA 590 228</t>
  </si>
  <si>
    <t>CH 01716</t>
  </si>
  <si>
    <t>Nguyễn Thị Tròn 
Dương Đăng Nguyên</t>
  </si>
  <si>
    <t>Nguyễn Đoan Nở
Dương Thị Thìn</t>
  </si>
  <si>
    <t>CA 590 113</t>
  </si>
  <si>
    <t>CH 01568</t>
  </si>
  <si>
    <t>Nguyễn Văn Núi
Nguyễn Thị Xen</t>
  </si>
  <si>
    <t>CC 468 833</t>
  </si>
  <si>
    <t>CH 01838</t>
  </si>
  <si>
    <t>Nguyễn Thị Phương</t>
  </si>
  <si>
    <t>CA 590 235</t>
  </si>
  <si>
    <t>CH 01723</t>
  </si>
  <si>
    <t>Dương Đăng Phượng</t>
  </si>
  <si>
    <t>CA 590 352</t>
  </si>
  <si>
    <t>CH 01885</t>
  </si>
  <si>
    <t>Nguyễn Văn Phượng
Nguyễn Thị Thạnh</t>
  </si>
  <si>
    <t>CA 590 301</t>
  </si>
  <si>
    <t>CH 01821</t>
  </si>
  <si>
    <t>Dương Đăng Quan
Phạm Thị Hòa</t>
  </si>
  <si>
    <t>CC 448 518</t>
  </si>
  <si>
    <t>CH 01852</t>
  </si>
  <si>
    <t>Nguyễn Thị Thà 
Dương Đăng Quỳnh</t>
  </si>
  <si>
    <t>Dương Hồng Sơn</t>
  </si>
  <si>
    <t>N 765921</t>
  </si>
  <si>
    <t>01364/QSDD/H</t>
  </si>
  <si>
    <t>Nguyễn Thị Tạc</t>
  </si>
  <si>
    <t>CC 448 506</t>
  </si>
  <si>
    <t>CH 01658</t>
  </si>
  <si>
    <t>Nguyễn Văn Tải
Dương Thị Quyên</t>
  </si>
  <si>
    <t>CC 468 926</t>
  </si>
  <si>
    <t>CH 01676</t>
  </si>
  <si>
    <t>Bùi Đình Tâm
Nguyễn Thị Ỏn</t>
  </si>
  <si>
    <t>CC 468 840</t>
  </si>
  <si>
    <t>CH 01872</t>
  </si>
  <si>
    <t>Hoàng Thị Tâm</t>
  </si>
  <si>
    <t>CC 448 515</t>
  </si>
  <si>
    <t>CH 01782</t>
  </si>
  <si>
    <t>Dương Thị Thả</t>
  </si>
  <si>
    <t>CC 468 921</t>
  </si>
  <si>
    <t>CH 01635</t>
  </si>
  <si>
    <t>Nguyễn Thị Thái</t>
  </si>
  <si>
    <t>Bùi Đình Thắm 
Nguyễn Thị Hưởng</t>
  </si>
  <si>
    <t>Nguyễn Cao Thắng 
Hà Thị Mười</t>
  </si>
  <si>
    <t>Sau Lăng</t>
  </si>
  <si>
    <t>Nguyễn Thị Thanh</t>
  </si>
  <si>
    <t>Nguyễn Thị Thềm</t>
  </si>
  <si>
    <t>Nguyễn Văn Thị
Phạm Thị Bốn</t>
  </si>
  <si>
    <t>CC 468 830</t>
  </si>
  <si>
    <t>CH 01828</t>
  </si>
  <si>
    <t>Bùi Đình Thiềng
Nguyễn Thị Sáu</t>
  </si>
  <si>
    <t>CA 590 308</t>
  </si>
  <si>
    <t>CH 01829</t>
  </si>
  <si>
    <t>Nguyễn Văn Thơm
Đỗ Thị Tuyết</t>
  </si>
  <si>
    <t>Bùi Thị Thóc</t>
  </si>
  <si>
    <t>Hà Văn Toán
Vũ Thị Xuyên</t>
  </si>
  <si>
    <t>CA 590 176</t>
  </si>
  <si>
    <t>CH 01650</t>
  </si>
  <si>
    <t>Nguyễn Văn Trăm
Vũ Thị Lương</t>
  </si>
  <si>
    <t>CA 590 174</t>
  </si>
  <si>
    <t>CH 01651</t>
  </si>
  <si>
    <t>Mai Thị Thục
Dương Đăng Tuấn</t>
  </si>
  <si>
    <t>Nguyễn Đoan Tuấn 
Vũ Thị Vân</t>
  </si>
  <si>
    <t>NTS</t>
  </si>
  <si>
    <t>Hà Xuân Tường
Đỗ Thi Trí</t>
  </si>
  <si>
    <t>CA 590 326</t>
  </si>
  <si>
    <t>CH 01850</t>
  </si>
  <si>
    <t>Nguyễn Văn Tưởng
Vũ Thị Tuyết</t>
  </si>
  <si>
    <t>CA 590 303</t>
  </si>
  <si>
    <t>CH 01823</t>
  </si>
  <si>
    <t>Nguyễn Văn Tuyến
Vũ Thị Thúy</t>
  </si>
  <si>
    <t>Đỗ Hồng Vân
Vũ Thị Loan</t>
  </si>
  <si>
    <t>CA 590 212</t>
  </si>
  <si>
    <t>CH 01672</t>
  </si>
  <si>
    <t>Đỗ Thị Vì</t>
  </si>
  <si>
    <t>CA 590 186</t>
  </si>
  <si>
    <t>CH 01693</t>
  </si>
  <si>
    <t>Đỗ Thị Vịnh</t>
  </si>
  <si>
    <t>CA 590 213</t>
  </si>
  <si>
    <t>CH 01674</t>
  </si>
  <si>
    <t>Dương Thị Yến</t>
  </si>
  <si>
    <t>DGT</t>
  </si>
  <si>
    <t>DTL</t>
  </si>
  <si>
    <t>Vũ Đình Đoan</t>
  </si>
  <si>
    <t>Vũ Văn Tưởng</t>
  </si>
  <si>
    <t>Dương Văn Lực</t>
  </si>
  <si>
    <t>Dương Văn Năng</t>
  </si>
  <si>
    <t>Dương Văn Quang</t>
  </si>
  <si>
    <t>Dương Văn Tập</t>
  </si>
  <si>
    <t>Thửa chung: 
Dương Văn Bình (159m2)
Dương Văn Lưu (100m2)
Dương Minh Dốc (111m2)
Tăng Thị Định (88m2)
Tăng Văn Khiêm (92m2)
Dương Văn Sạnh (182m2)
Tổng DT theo BĐGPMB của 4 thửa 438,439,440,441 tờ 55 là 820,1m2; Tổng diện tích chia ruộng là 732m2 do không còn bờ thửa nên DT chênh 88m2 sẽ được chia chung cho các hộ nêu trên</t>
  </si>
  <si>
    <t>Dương Văn Cảnh</t>
  </si>
  <si>
    <t>Dương Văn Dự</t>
  </si>
  <si>
    <t>Dương Văn Hùng (Lý)</t>
  </si>
  <si>
    <t>Thửa chung:
Dương Văn Hùng (Lý) (72m2)
Dương Văn Tập (300m2)
Dương Văn Thời (214m2)
Dương Văn Thiện (114m2)
Dương Văn Dự (240m2)
Tổng DT 3 thửa 139,140,141 tờ 63 là 930,1m2; Khi chi trả thì chi trả theo DT chia ruộng thực tế (bị hụt diện tích phải trả ngoài PA)</t>
  </si>
  <si>
    <t>Dương Thị Lý</t>
  </si>
  <si>
    <t>Dương Văn Măng</t>
  </si>
  <si>
    <t>Thửa chung:
Dương Văn Năng (264m2)
Dương Văn Cảnh (148m2)
Nguyễn Thị Thuế (250m2)
Dương Văn Măng (223,8m2)
Dương Thị Lý (257,7m2)
Do không rõ bờ thửa nên 3 thửa này phân chia theo DT chia ruộng của các hộ</t>
  </si>
  <si>
    <t>Dương Văn Sáng</t>
  </si>
  <si>
    <t>Dương Văn Sạnh</t>
  </si>
  <si>
    <t>Dương Văn Thiện</t>
  </si>
  <si>
    <t>Dương Văn Thời</t>
  </si>
  <si>
    <t>Dũng Học (Yên Thịnh)</t>
  </si>
  <si>
    <t>Thôn Yên Thịnh</t>
  </si>
  <si>
    <t>Vũ Văn Bộ</t>
  </si>
  <si>
    <t>Vũ Văn Chiến</t>
  </si>
  <si>
    <t>Vũ Văn Doan</t>
  </si>
  <si>
    <t>Vũ Văn Lượng</t>
  </si>
  <si>
    <t>Vũ Văn Truyền</t>
  </si>
  <si>
    <t>Vũ Văn Tuyến</t>
  </si>
  <si>
    <t>Vũ Văn Tuấn</t>
  </si>
  <si>
    <t>Hoàng Văn Thảo</t>
  </si>
  <si>
    <t>Vũ Văn Vinh</t>
  </si>
  <si>
    <t>STT</t>
  </si>
  <si>
    <t>Họ và tên</t>
  </si>
  <si>
    <t>Vũ</t>
  </si>
  <si>
    <t>Ân</t>
  </si>
  <si>
    <t>Cầu</t>
  </si>
  <si>
    <t>Cường</t>
  </si>
  <si>
    <t>Xuân</t>
  </si>
  <si>
    <t>Đãng</t>
  </si>
  <si>
    <t>Đoan</t>
  </si>
  <si>
    <t>Dũng</t>
  </si>
  <si>
    <t>Hảo</t>
  </si>
  <si>
    <t>Hùng</t>
  </si>
  <si>
    <t>Quang</t>
  </si>
  <si>
    <t>Long</t>
  </si>
  <si>
    <t>Nhận</t>
  </si>
  <si>
    <t>Quảng</t>
  </si>
  <si>
    <t>Huy</t>
  </si>
  <si>
    <t>Sự</t>
  </si>
  <si>
    <t>Tám</t>
  </si>
  <si>
    <t>Thà</t>
  </si>
  <si>
    <t>Tiến</t>
  </si>
  <si>
    <t>Trường</t>
  </si>
  <si>
    <t>Vân</t>
  </si>
  <si>
    <t>Dự</t>
  </si>
  <si>
    <t>Học</t>
  </si>
  <si>
    <t>Kiểm</t>
  </si>
  <si>
    <t>Lực</t>
  </si>
  <si>
    <t>Nghĩa</t>
  </si>
  <si>
    <t>Sáng</t>
  </si>
  <si>
    <t>Thanh</t>
  </si>
  <si>
    <t>Trụ</t>
  </si>
  <si>
    <t>Vĩnh</t>
  </si>
  <si>
    <t>Vượng</t>
  </si>
  <si>
    <t>Bình</t>
  </si>
  <si>
    <t>Viết</t>
  </si>
  <si>
    <t>Chiêm</t>
  </si>
  <si>
    <t>Chúc</t>
  </si>
  <si>
    <t>Chung</t>
  </si>
  <si>
    <t>Điển</t>
  </si>
  <si>
    <t>Đoàn</t>
  </si>
  <si>
    <t>Đông</t>
  </si>
  <si>
    <t>Hà</t>
  </si>
  <si>
    <t>Hồng</t>
  </si>
  <si>
    <t>Khanh</t>
  </si>
  <si>
    <t>Linh</t>
  </si>
  <si>
    <t>Lý</t>
  </si>
  <si>
    <t>Thời</t>
  </si>
  <si>
    <t>Tín</t>
  </si>
  <si>
    <t>Tuấn</t>
  </si>
  <si>
    <t>Tuyến</t>
  </si>
  <si>
    <t>Việt</t>
  </si>
  <si>
    <t>Đựng</t>
  </si>
  <si>
    <t>Thảo</t>
  </si>
  <si>
    <t>Doan</t>
  </si>
  <si>
    <t>Lượng</t>
  </si>
  <si>
    <t>Mùa</t>
  </si>
  <si>
    <t>Nghệ</t>
  </si>
  <si>
    <t>Ngự</t>
  </si>
  <si>
    <t>Sẹo</t>
  </si>
  <si>
    <t>Thất</t>
  </si>
  <si>
    <t>Bệ</t>
  </si>
  <si>
    <t>Phiên</t>
  </si>
  <si>
    <t>Mừng</t>
  </si>
  <si>
    <t>Chiên</t>
  </si>
  <si>
    <t>Gằm</t>
  </si>
  <si>
    <t>Thả</t>
  </si>
  <si>
    <t>Dắt</t>
  </si>
  <si>
    <t>Chí</t>
  </si>
  <si>
    <t>Vinh</t>
  </si>
  <si>
    <t>Nghiêm</t>
  </si>
  <si>
    <t>Chính</t>
  </si>
  <si>
    <t>DT chia ruộng</t>
  </si>
  <si>
    <t>Tỷ lệ chia</t>
  </si>
  <si>
    <t>DT thực tế</t>
  </si>
  <si>
    <t>Tổng DT BĐGPMB</t>
  </si>
  <si>
    <t>Thơm</t>
  </si>
  <si>
    <t>Chấp</t>
  </si>
  <si>
    <t>Điều</t>
  </si>
  <si>
    <t>Định Cường</t>
  </si>
  <si>
    <t>Đặt</t>
  </si>
  <si>
    <t>Lựu</t>
  </si>
  <si>
    <t>Kỷ</t>
  </si>
  <si>
    <t>Cải</t>
  </si>
  <si>
    <t>Hội</t>
  </si>
  <si>
    <t>Hiển</t>
  </si>
  <si>
    <t>Xây</t>
  </si>
  <si>
    <t>Nhuận</t>
  </si>
  <si>
    <t>Tổng DT chia ruộng</t>
  </si>
  <si>
    <t>Lên</t>
  </si>
  <si>
    <t>Phát</t>
  </si>
  <si>
    <t>Dung</t>
  </si>
  <si>
    <t>Thơ</t>
  </si>
  <si>
    <t>Ái</t>
  </si>
  <si>
    <t>Miện</t>
  </si>
  <si>
    <t>Phủ</t>
  </si>
  <si>
    <t>Chênh lệch DT</t>
  </si>
  <si>
    <t>Tổng số hộ</t>
  </si>
  <si>
    <t>DT tăng lên theo tỷ lệ</t>
  </si>
  <si>
    <t>Danh sách hiệu chỉnh diện tích chia ruộng đội hai - Thôn Yên Thịnh</t>
  </si>
  <si>
    <t>Cừ</t>
  </si>
  <si>
    <t>Thìn</t>
  </si>
  <si>
    <t>Khánh</t>
  </si>
  <si>
    <t>Đệ</t>
  </si>
  <si>
    <t>Tốt</t>
  </si>
  <si>
    <t>Chiển</t>
  </si>
  <si>
    <t>Thuyết</t>
  </si>
  <si>
    <t>Lậm</t>
  </si>
  <si>
    <t>Là</t>
  </si>
  <si>
    <t>Thử</t>
  </si>
  <si>
    <t>Thóc</t>
  </si>
  <si>
    <t>Tác</t>
  </si>
  <si>
    <t>Lộc</t>
  </si>
  <si>
    <t>Hợp</t>
  </si>
  <si>
    <t>Mây</t>
  </si>
  <si>
    <t>Nga</t>
  </si>
  <si>
    <t>Sách</t>
  </si>
  <si>
    <t>Mai</t>
  </si>
  <si>
    <t>Cất</t>
  </si>
  <si>
    <t>Ước</t>
  </si>
  <si>
    <t>Bảng</t>
  </si>
  <si>
    <t>Sinh</t>
  </si>
  <si>
    <t>Oanh</t>
  </si>
  <si>
    <t>Vẽ</t>
  </si>
  <si>
    <t>Chấm</t>
  </si>
  <si>
    <t>Tấn</t>
  </si>
  <si>
    <t>Hoa</t>
  </si>
  <si>
    <t>Múi</t>
  </si>
  <si>
    <t>Bà Bình</t>
  </si>
  <si>
    <t>Danh sách hiệu chỉnh diện tích chia ruộng đội ba - Thôn Yên Thịnh</t>
  </si>
  <si>
    <t>Thửa chung:
Nguyễn Văn Thanh (192.4m2)
Nguyễn Thị Vít (7.7m2)
Nguyễn Thị Đựng (85.5m2)</t>
  </si>
  <si>
    <t>Nguyễn Văn Thanh
Hà</t>
  </si>
  <si>
    <t>Thửa chung:
Nguyễn Văn Thanh (92.7m2)
Hà (87.7m2)</t>
  </si>
  <si>
    <t>Thửa chung:
Nguyễn Văn Mừng (17m2)
Nguyễn Văn Rằng (174.2m2)
Hà (62.2m2)</t>
  </si>
  <si>
    <t>Danh sách hiệu chỉnh diện tích chia ruộng đội Me - Thôn Yên Thịnh</t>
  </si>
  <si>
    <t>Cúc</t>
  </si>
  <si>
    <t>Sớm</t>
  </si>
  <si>
    <t>Lự</t>
  </si>
  <si>
    <t>Hải Đương</t>
  </si>
  <si>
    <t>Bằng</t>
  </si>
  <si>
    <t>Thu</t>
  </si>
  <si>
    <t>Thửa chung:
Dương Thanh Thả (239.1m2)
Vũ Văn Tuấn (8.9m2)</t>
  </si>
  <si>
    <t>Thửa chung:
Nguyễn Thị Gằm (35.9m2)
Nguyễn Văn Mừng (175.2m2)</t>
  </si>
  <si>
    <t>Thửa chung:
Lựu (240.1m2)
Dương Thanh Thả (13.8m2)</t>
  </si>
  <si>
    <t>Thửa chung:
Miện (23.9m2)
Vũ Văn Phú (95.3m2)</t>
  </si>
  <si>
    <t>Thửa chung:
Nguyễn Văn Phiên (222m2)
Nguyễn Văn Hùng (28.5m2)</t>
  </si>
  <si>
    <t>Thửa chung:
Lực (29.2m2)
Vũ Văn Nên (138.6m2)</t>
  </si>
  <si>
    <t>Thửa chung:
Phát (184m2)
Vũ Văn Nên (53.6m2)</t>
  </si>
  <si>
    <t>Thửa chung:
Vũ Thị Chắp (23.5m2)
Điều (71.2m2)
Vũ Thế Định (238.5m2)</t>
  </si>
  <si>
    <t>Thửa chung:
Dương Văn Lực (98.1m2)
Dương Văn Quang (53m2)</t>
  </si>
  <si>
    <t>Thửa chung:
Dương Văn Bệ (80.3m2)
Phương Thị Hồng (186.9m2)
Dương Thị Tuyến (240.8m2)
Dương Văn Lực (9m2)</t>
  </si>
  <si>
    <t>Thửa chung:
Vũ Thị Lý (83.2m2)
Vũ Văn Kỷ (201.4m2)
Vũ Văn Tiến (123.7m2)
Vũ Văn Tuấn (56.3m2)
Vũ Hữu Hải (Cải) (7.3m2)</t>
  </si>
  <si>
    <t>Thửa chung:
Nguyễn Thị Dung (83.4m2)
Vũ Văn Chiên (55.8m2)</t>
  </si>
  <si>
    <t>Thửa chung:
Vũ Văn Phan (32.5m2)
Nguyễn Thị Dung (52.8m2)</t>
  </si>
  <si>
    <t>Vũ Văn Phan
Vũ Văn Nên</t>
  </si>
  <si>
    <t>Thửa chung:
Bà Bình (54.6 m2)
Hoàng Văn Thanh (Múi) (90.9 m2)
Hoàng Thị Hoa (54.5 m2)
Tín (72.7 m2)
Chung (29.3 m2)</t>
  </si>
  <si>
    <t>Thửa chung:
Vũ (13.7m2)
Hoàng Văn Nghĩa (54.5m2)
Đệ (41.9m2)</t>
  </si>
  <si>
    <t>Thửa chung:
Hoàng Thị Bình (Viết) (93m2)
Vũ Văn Long (46.3m2)</t>
  </si>
  <si>
    <t>Thửa chung:
Hoàng Thị Bình (Viết) (160.9m2)
Vũ Văn Vinh (29.3m2)</t>
  </si>
  <si>
    <t>Thửa chung:
Nhận (10.3m2)
Hoàng Văn Thử (100m2)
Sự (49.3m2)</t>
  </si>
  <si>
    <t>Thửa chung:
Nguyễn Văn Vượng (275.9m2)
Vũ Văn Chúc (21.4m2)
Nguyễn Văn Phiên (62.3m2)</t>
  </si>
  <si>
    <t>Hoàng Văn Phú
Hoàng Văn Thảo
Nguyễn Văn Hiển</t>
  </si>
  <si>
    <t>Thửa chung:
Hoàng Văn Phú (225.4m2)
Hoàng Văn Thảo (45.6m2)
Nguyễn Văn Hiển (225.4m2)
Xem lại hai nhà Hiển và Phú cùng nhận trùng 1 thửa</t>
  </si>
  <si>
    <t>Thửa chung:
Nguyễn Văn Trường (100m2)
Nguyễn Văn Cất (100m2)
Hoàng Văn Thanh (Vĩnh) (36.3m2)
Mai (54.5m2)
Sách (54.1m2)
Bảng (36.1m2)
Ước (36.3m2)
Hoàng Văn Dương (Đệ) (49m2)
Nguyễn Văn Đông (Chí) (57.8m2)</t>
  </si>
  <si>
    <t>Thửa chung:
Linh (14.2m2)
Hoàng Văn Nga (81.8m2)
Hoàng Văn Mây (72.7m2)
Hoàng Văn Hảo (109m2)
Hợp (33.5m2)</t>
  </si>
  <si>
    <t>Thửa chung:
Hoàng Văn Từ (Thời) (6.4m2)
Hoàng Văn Thà (54.5m2)
Đoàn Văn Tám (54.5m2)
Đoàn Văn Trụ (109m2)
Đoàn Văn Dũng (72.7m2)
Ngụy Văn Lậm (17.4m2)</t>
  </si>
  <si>
    <t>Thửa chung:
Hoàng Văn Nhận (98.7m2)
Bình (54.5m2)
Nguyễn Văn Thóc (127.2m2)
Mùa (72.7m2)
Dương Thị Tuấn (Chiêm) (81.8m2)
Tác (23.8m2)</t>
  </si>
  <si>
    <t>Thửa chung:
Nguyễn Văn Đông (Chí) (33.1m2)
Ngụy Văn Đoàn (36.3m2)
Tốt (36.3m2)
Vũ Văn Hồng (Nên) (127.2m2)
Nguyễn Thị Bộ (Chiển) (100m2)
Hoàng Văn Điển (47.8m2)</t>
  </si>
  <si>
    <t>Vũ Văn Thất
Đoan</t>
  </si>
  <si>
    <t>Thửa chung:
Vũ Văn Thất (100.9m2)
Đoan (127.3m2)</t>
  </si>
  <si>
    <t>Thửa chung:
Cường (27.7m2)
Ngụy Hồng Khanh (72.7m2)
Ngụy Văn Khánh (72.7m2)
Hoàng Văn Huy (84.6m2)</t>
  </si>
  <si>
    <t>Thửa chung:
Hoàng Văn Oanh (13.1m2)
Sinh (36.3m2)
Hoàng Đình Bảng (63.9m2)
Hoàng Văn Quảng (72.7m2)
Hoàng Văn Huy (24.4m2)
Hoàng Văn Vũ (113.5m2)</t>
  </si>
  <si>
    <t>Thửa chung:
Vũ Văn Xây (313.6m2)
Vũ Thị Nghệ (83.4m2)
Tám (5.8m2)</t>
  </si>
  <si>
    <t>Thửa chung:
Vũ Văn Hưng (Tam) (102m2)
Vũ Văn Vân (138.2m2)</t>
  </si>
  <si>
    <t>Thửa chung:
Đoan (46.9m2)
Vũ Văn Doan (145.9m2)</t>
  </si>
  <si>
    <t>Thửa chung:
Dương Văn Bệ (117.2m2)
Vũ Văn Doan (63.2m2)</t>
  </si>
  <si>
    <t>Thửa chung:
Vũ Văn Chiên (98.4m2)
Vũ Văn Thơ (145.8m2)</t>
  </si>
  <si>
    <t>Vũ Văn Mận
Vũ Văn Phú</t>
  </si>
  <si>
    <t>Thửa chung:
Vũ Văn Dắt (10.8m2)
Hoàng Văn Thơm (199.2m2)
Hoàng Văn Long (138.7m2)</t>
  </si>
  <si>
    <t>Dương Văn Thành (Bằng)
Dương Văn Hải</t>
  </si>
  <si>
    <t>Thửa chung:
Dương Văn Thành (Bằng) (163.82m2)
Dương Văn Hải (25.08m2)</t>
  </si>
  <si>
    <t>Thửa chung:
Dương Văn Hải (231.91m2)
Lự (36.79m2)</t>
  </si>
  <si>
    <t>Thửa chung:
Vũ Thị Lự (110.95m2)
Dương Văn Sáng (9.41m2)
Dương Văn Sớm (142.54m2)</t>
  </si>
  <si>
    <t>Thửa chung:
Dương Văn Thu (199.79m2)
Dương Văn Xuân (42.41m2)</t>
  </si>
  <si>
    <t>Thửa chung:
Dương Đình Đông (40.3m2)
Dương Văn Xuân (114.7m2)</t>
  </si>
  <si>
    <t>Thửa chung:
Vũ Viết Ngự (286.8m2)
Vũ Văn Đặt (181.7m2)
Tạ Thị Kiểm (175.1m2)
Vũ Văn Lượng (4.8m2)
Lựu (46.7m2)
Vũ Văn Cường (Định) (8.9m2)</t>
  </si>
  <si>
    <t>Vũ Văn Thơ</t>
  </si>
  <si>
    <t>Nguyễn Thị Dung</t>
  </si>
  <si>
    <t>Nguyễn Văn Mừng</t>
  </si>
  <si>
    <t>Dương Thanh Thả
Lựu</t>
  </si>
  <si>
    <t>Vũ Văn Lượng
Lựu</t>
  </si>
  <si>
    <t>Nguyễn Văn Hùng</t>
  </si>
  <si>
    <t>Dương Văn Bệ
Phương Thị Hồng</t>
  </si>
  <si>
    <t>Nguyễn Thị Vít</t>
  </si>
  <si>
    <t>Vũ Văn Chúc</t>
  </si>
  <si>
    <t>Vũ Văn Hưng (Tám)</t>
  </si>
  <si>
    <t>Vũ Văn Chiên</t>
  </si>
  <si>
    <t>Vũ Văn Dắt</t>
  </si>
  <si>
    <t>Bà Bình
Hoàng Thị Hoa
Tín
Chung</t>
  </si>
  <si>
    <t>Hoàng Văn Oanh
Sinh
Hoàng Văn Huy</t>
  </si>
  <si>
    <t>Vũ
Đệ</t>
  </si>
  <si>
    <t>Vũ Văn Long</t>
  </si>
  <si>
    <t>Tốt
Hoàng Văn Điển</t>
  </si>
  <si>
    <t>Mai
Sách
Bảng
Ước</t>
  </si>
  <si>
    <t>Hoàng Thị Ninh
Hợp</t>
  </si>
  <si>
    <t>Bình
Mùa
Tác</t>
  </si>
  <si>
    <t>Hoàng Văn Từ (Thời)</t>
  </si>
  <si>
    <t>Dương Văn Xuân</t>
  </si>
  <si>
    <t>Dương Đình Đông</t>
  </si>
  <si>
    <t>Danh sách các hộ dân Yên Thịnh nhận thiếu ruộng</t>
  </si>
  <si>
    <t>Thửa chung:
Nguyễn Văn Sự (41.6m2)
Ngụy Văn Là (90.9m2)
Ngụy Văn Lậm (99.7m2)</t>
  </si>
  <si>
    <t>Ngụy Văn Lậm</t>
  </si>
  <si>
    <t>Thửa chung:
Nguyễn Văn Hùng (93.2m2)
Vũ Thị Hỏi (122.9m2)
Hoàng Văn Thảo (30.9m2)</t>
  </si>
  <si>
    <t>Hoàng Văn Nhận
Nguyễn Văn Sự</t>
  </si>
  <si>
    <t>Vũ Thị Chắp
Vũ Văn Điều</t>
  </si>
  <si>
    <t>Dương Văn Bình</t>
  </si>
  <si>
    <t>Dương Văn Lưu</t>
  </si>
  <si>
    <t>Dương Minh Dốc</t>
  </si>
  <si>
    <t>Tăng Thị Định</t>
  </si>
  <si>
    <t>Tăng Văn Khiêm</t>
  </si>
  <si>
    <t>Nguyễn Thị Thuế</t>
  </si>
  <si>
    <t>TT
hộ</t>
  </si>
  <si>
    <t>có ruộng ở cả xã Yên Sơn</t>
  </si>
  <si>
    <t>UBND xã Lan Mẫu</t>
  </si>
  <si>
    <t>Địa chỉ thửa đất</t>
  </si>
  <si>
    <t>Mục đích sử dụng đất</t>
  </si>
  <si>
    <t>Số seri/ Sổ địa chính</t>
  </si>
  <si>
    <t>Bùi Đình Đương
Bùi Thị Thu Hoài</t>
  </si>
  <si>
    <t>SĐC Trang 64</t>
  </si>
  <si>
    <t>Số thửa/ số thứ tự</t>
  </si>
  <si>
    <t>Dương Văn Giảng
(Dương Đăng Giảng)
(Trọng Thị Gạo)
Bùi Thị Gạo</t>
  </si>
  <si>
    <t>Dương Đăng Giảng
Bùi Thị Gạo</t>
  </si>
  <si>
    <t>SĐC-Quyển 1
Trang 76</t>
  </si>
  <si>
    <t>Bùi Đình Sắc
Dương Thị Nghế</t>
  </si>
  <si>
    <t>SĐC Quyển 2
Trang 76</t>
  </si>
  <si>
    <t>Đỗ Văn Bắc
Dương Thị Lan</t>
  </si>
  <si>
    <t>SĐC Quyển 1
trang 21</t>
  </si>
  <si>
    <t>Diện tích đã thu hồi để làm ĐT293</t>
  </si>
  <si>
    <t>Hoàng Thị Tình
(Hà Thị Biển)</t>
  </si>
  <si>
    <t>Dương Đăng Bưng
Luyện Thị Cúc</t>
  </si>
  <si>
    <t>SĐC Quyển 1
Trang 11</t>
  </si>
  <si>
    <t>Dương Đăng Bửng 
(Dương Đăng Bưng)
Luyện Thị Cúc</t>
  </si>
  <si>
    <t>Hoàng Văn Cải
Nguyễn Thị Trọng</t>
  </si>
  <si>
    <t>SĐC Quyển 2 
Trang 161</t>
  </si>
  <si>
    <t>Nguyễn Văn Cát
Giáp Thị Kết</t>
  </si>
  <si>
    <t>Nguyễn Đoan Thơm 
(Nguyễn Văn Thơm)
Dương Thị Lưu</t>
  </si>
  <si>
    <t>Nguyễn Văn Thơm
Dương Thị Lưu</t>
  </si>
  <si>
    <t>SĐC Quyển 2
Trang 149</t>
  </si>
  <si>
    <t>Bùi Đình Tĩnh
Bùi Đình Cầu
Hà Thị Thắm</t>
  </si>
  <si>
    <t>Nguyễn Văn Chinh
Dương Thị Đang
(Dương Thị Đăng)</t>
  </si>
  <si>
    <t>Nguyễn Văn Chinh
Nguyễn Thị Huấn</t>
  </si>
  <si>
    <t>Nguyễn Văn Chinh
Nguyễn Thị Huấn
(Nguyễn Văn Thành)</t>
  </si>
  <si>
    <t>SĐC Quyển 1
Trang 34</t>
  </si>
  <si>
    <t>Lê Đình Chung
Nguyễn Thị Tám</t>
  </si>
  <si>
    <t>Dương Đăng Côồng
Nguyễn Thị Xu
Nguyễn Thị Liên</t>
  </si>
  <si>
    <t>SĐC Quyển 1
Trang 24</t>
  </si>
  <si>
    <t>Nguyễn Văn Cửu
Bùi Thị Thật</t>
  </si>
  <si>
    <t>SĐC Quyển 1
Trang 32</t>
  </si>
  <si>
    <t>Dương Đăng Đãi
Phạm Thị Duyên</t>
  </si>
  <si>
    <t>Nguyễn Văn Dinh 
Đỗ Thị Lĩnh
Nguyễn Thị Hào</t>
  </si>
  <si>
    <t>Nguyễn Văn Dinh
Đỗ Thị Lĩnh</t>
  </si>
  <si>
    <t>SĐC Quyển 1
Trang 48</t>
  </si>
  <si>
    <t>Bùi Đình Đô
Dương Thị Loan</t>
  </si>
  <si>
    <t>SĐC Quyển 1
Trang 53</t>
  </si>
  <si>
    <t>Phùng Thị Ngà
Bùi Đình Giá</t>
  </si>
  <si>
    <t>SĐC Quyển 2
Trang 24</t>
  </si>
  <si>
    <t>Nguyễn Thị Hảo 
(Hà Bình Luyện)</t>
  </si>
  <si>
    <t>Hà Bình Luyện
Nguyễn Thị Hảo</t>
  </si>
  <si>
    <t>N 816773
SĐC Quyển 1
Trang 174</t>
  </si>
  <si>
    <t>Nguyễn Thị Ngọ
Hà Văn Khuyến</t>
  </si>
  <si>
    <t>Nguyễn Thị Ngọ
Hà Văn Khuyến
Nguyễn Thị Hảo</t>
  </si>
  <si>
    <t>SĐC Quyển 2
Trang 28</t>
  </si>
  <si>
    <t>Nguyễn Văn Nền
Phạm Thị Nghị</t>
  </si>
  <si>
    <t>SĐC Quyển 2
Trang 15</t>
  </si>
  <si>
    <t>Bùi Đình Hồng
Dương Thị Minh</t>
  </si>
  <si>
    <t>SĐC Quyển 1
Trang 96</t>
  </si>
  <si>
    <t>Nguyễn Việt Hồng
Hà Thị Ngà
Nguyễn Văn Chắn</t>
  </si>
  <si>
    <t>Bùi Đình Hùng
Dương Thị Hậu</t>
  </si>
  <si>
    <t>SĐC Quyển 1
Trang 83</t>
  </si>
  <si>
    <t>SĐC Quyển 1
Trang 80</t>
  </si>
  <si>
    <t>SĐC Quyển 1
Trang 97</t>
  </si>
  <si>
    <t>Nguyễn Thị Bé
Nguyễn Văn Hưởng</t>
  </si>
  <si>
    <t>SĐC Quyển 1
Trang 12</t>
  </si>
  <si>
    <t>SĐC Quyển 1
Trang 125</t>
  </si>
  <si>
    <t>Dương Đăng Lan
Dương Thị Quyên</t>
  </si>
  <si>
    <t>SĐC Quyển 1
Trang 152</t>
  </si>
  <si>
    <t>Nguyễn Văn Lân 
Hồ Thị Huệ</t>
  </si>
  <si>
    <t>SĐC Quyển 1
Trang 147</t>
  </si>
  <si>
    <t>Hà Thị Liên
Hà Thị Lan</t>
  </si>
  <si>
    <t xml:space="preserve">Dương Thị Liên (Được)
</t>
  </si>
  <si>
    <t>Dương Thị Liên 
(Dương Thị Tròn)
Hà Văn Lập</t>
  </si>
  <si>
    <t>SĐC Quyển 2
Trang 160</t>
  </si>
  <si>
    <t>Nguyễn Văn Học
Phạm Thị Viễn</t>
  </si>
  <si>
    <t>Nguyễn Văn Học
Phạm Thị Viễn
Nguyễn Thị Liên</t>
  </si>
  <si>
    <t>SĐC Quyển 1
Trang 78</t>
  </si>
  <si>
    <t>Bùi Đình Liêu 
Trần Thị Đào
Bùi Đình Hanh</t>
  </si>
  <si>
    <t>Bùi Đình Liêu
Trần Thị Đào</t>
  </si>
  <si>
    <t>SĐC Quyển 1
Trang 166</t>
  </si>
  <si>
    <t>Đỗ Danh Vị 
Bùi Thị Đựng</t>
  </si>
  <si>
    <t>SĐC Quyển 2
Trang 63</t>
  </si>
  <si>
    <t>SĐC Quyển 1
Trang 169</t>
  </si>
  <si>
    <t>Nguyễn Xuân Long
Dương Thị Quấn</t>
  </si>
  <si>
    <t xml:space="preserve"> </t>
  </si>
  <si>
    <t>SĐC Quyển 2
Trang 49</t>
  </si>
  <si>
    <t>Hà Xuân Lý
Nguyễn Thị Uyên</t>
  </si>
  <si>
    <t>SĐC Quyển 1
Trang 160</t>
  </si>
  <si>
    <t>Dương Đức Mạnh
Nguyễn Thị Cửu</t>
  </si>
  <si>
    <t>SĐC Quyển 1
Trang 134</t>
  </si>
  <si>
    <t>Dương Ngọc Minh
Nguyễn Thị Tuyết</t>
  </si>
  <si>
    <t>Nguyễn Văn Mười
Hà Thị Quyền</t>
  </si>
  <si>
    <t>Nguyễn Văn Mười
Hà Thị Quyền
Bùi ĐÌnh Thế</t>
  </si>
  <si>
    <t>SĐC Quyển 1
Trang 145</t>
  </si>
  <si>
    <t>Nguyễn Thị Năm
Nguyễn Văn Khanh</t>
  </si>
  <si>
    <t>SĐC Quyển 2
Trang 17</t>
  </si>
  <si>
    <t>Nguyễn Công Năng
Dương Thị Thời
Nguyễn Thị Hà</t>
  </si>
  <si>
    <t>Nguyễn Văn Nền
Ngọ Thị Nghị
(Phạm Thị Nghị)
Bùi Chí Hiếu</t>
  </si>
  <si>
    <t>Phùng Thị Nga
Ngô Thị Vân</t>
  </si>
  <si>
    <t>Dương Đăng Ngãi
Hà Thị Bở</t>
  </si>
  <si>
    <t>SĐC Quyển 2
Trang 21</t>
  </si>
  <si>
    <t>Dương Đăng Ngãi
Hà Thị Bở
Nguyễn Thị Lý</t>
  </si>
  <si>
    <t>Hoàng Hồng Ngào
Nguyễn Thị Tới
Dương Thị Phi</t>
  </si>
  <si>
    <t>Nguyễn Toan Nghĩ
(Nguyễn Văn Nghĩ)
Nguyễn Thị Cử
Nguyễn Văn Thành</t>
  </si>
  <si>
    <t>Nguyễn Văn Nghĩ
Nguyễn Thị Cử</t>
  </si>
  <si>
    <t>SĐC quyển 2
Trang 29</t>
  </si>
  <si>
    <t>Dương Đăng Nguyên
Nguyễn Thị Tròn</t>
  </si>
  <si>
    <t>SĐC Quyển 2
Trang 20</t>
  </si>
  <si>
    <t>Nguyễn Đoan Nở
Dương Thị Thìn
Dương Thị Thiện</t>
  </si>
  <si>
    <t>Nguyễn Thị Phương
Dương Đăng Quyền</t>
  </si>
  <si>
    <t>Bùi Đình Phượng
Dương Thị Ngoan</t>
  </si>
  <si>
    <t>SĐC Quyển 2
Trang 39</t>
  </si>
  <si>
    <t>Dương Đăng Phượng
Nguyễn Thị Liên</t>
  </si>
  <si>
    <t>(Hà Tuấn Nga)
Hoàng Lệ Dung
Hà Tuấn Phượng</t>
  </si>
  <si>
    <t>Hà Tuấn Nga
Hoàng Lệ Dung</t>
  </si>
  <si>
    <t>SĐC Quyển 2
Trang 22</t>
  </si>
  <si>
    <t>Dương Đăng Quân
Phạm Thị Hòa
Dương Ngọc Hưng</t>
  </si>
  <si>
    <t>Hà Văn Lập
Chu Thị Lan
Dương Đăng Quyền</t>
  </si>
  <si>
    <t>Hà Văn Lập
Chu Thị Lan</t>
  </si>
  <si>
    <t>SĐC Quyển 1
Trang 170</t>
  </si>
  <si>
    <t>Dương Đăng Quỳnh
Nguyễn Thị Thà</t>
  </si>
  <si>
    <t>SĐC Quyển 2
Trang 59</t>
  </si>
  <si>
    <t>Vũ Chí Sinh
Chu Thị Chinh</t>
  </si>
  <si>
    <t>SĐC Quyển 2
Trang 75</t>
  </si>
  <si>
    <t>Dương Hồng Sơn
Nguyễn Thị Xuân
Dương Ngọc Huy</t>
  </si>
  <si>
    <t>Nguyễn Thị Tạc
Dương Đức Chiến</t>
  </si>
  <si>
    <t>Vũ Thị Quế
Nguyễn Văn Tam 
Nguyễn Thị Hào</t>
  </si>
  <si>
    <t>Nguyễn Văn Tam
Vũ Thị Quế</t>
  </si>
  <si>
    <t>SĐC Quyển 2
Trang 121</t>
  </si>
  <si>
    <t>Bùi Đình Tâm
Đỗ Thị Ỏn</t>
  </si>
  <si>
    <t>Bùi Đình Tâm
Nguyễn Thị Ỏn
(Đỗ Thị Ỏn)
Dương Thị Lệ</t>
  </si>
  <si>
    <t>SĐC Quyển 2
Trang 98</t>
  </si>
  <si>
    <t>Vũ Thị Thà
Nguyễn Đoan Hồi
(Nguyễn Văn Hồi)</t>
  </si>
  <si>
    <t>Vũ Thị Thà
Nguyễn Văn Hồi</t>
  </si>
  <si>
    <t>SĐC Quyển 2
Trang 150</t>
  </si>
  <si>
    <t>SĐC Quyển 2
Trang 146</t>
  </si>
  <si>
    <t>Bùi Đình Thắm
Nguyễn Thị Hưởng</t>
  </si>
  <si>
    <t>SĐC Quyển 2
Trang 152</t>
  </si>
  <si>
    <t>Nguyễn Cao Thắng
Hà Thị Mười
Nguyễn Văn Thành</t>
  </si>
  <si>
    <t>SĐC Quyển 2
Trang 155</t>
  </si>
  <si>
    <t>SĐC Quyển 2
Trang 110</t>
  </si>
  <si>
    <t>SĐC Quyển 2
Trang 145</t>
  </si>
  <si>
    <t>Nguyễn Văn Thị
Phạm Thị Bốn
Nguyễn Văn Thành</t>
  </si>
  <si>
    <t>Bùi Đình Thiềng
Nguyễn Thị Sáu
Bùi Đình Chuyên</t>
  </si>
  <si>
    <t>Nguyễn Văn Thỏa
Vũ Thị Hạnh</t>
  </si>
  <si>
    <t>Nguyễn Văn Thỏa
Vũ Thị Hạnh
Nguyễn Văn Thìn</t>
  </si>
  <si>
    <t>SĐC Quyển 2
Trang 156</t>
  </si>
  <si>
    <t>SĐC Quyển 2
Trang 158</t>
  </si>
  <si>
    <t>Bùi Dình Thông
Nguyễn Thị Thanh</t>
  </si>
  <si>
    <t>SĐC Quyển 2
Trang 143</t>
  </si>
  <si>
    <t>Bùi Đình Thông 
Nguyễn Thị Thanh
Bùi Thị Thu</t>
  </si>
  <si>
    <t>Bùi Xuân Tiếp
(Bùi Đình Tiếp)
Đỗ Thị Mến
Nguyễn Thị Gia</t>
  </si>
  <si>
    <t>Bùi Đình Tiếp
Đỗ Thị Mến</t>
  </si>
  <si>
    <t>SĐC Quyển 2
Trang 134</t>
  </si>
  <si>
    <t>Bùi Thị Thóc
Bùi Đình Tĩnh</t>
  </si>
  <si>
    <t>SĐC Quyển 2
Trang 113</t>
  </si>
  <si>
    <t xml:space="preserve">Nguyễn Văn Tĩnh
Nguyễn Thị Nhu </t>
  </si>
  <si>
    <t>Nguyễn Văn Tĩnh
Nguyễn Thị Nhu</t>
  </si>
  <si>
    <t>SĐC Quyển 2
Trang 101</t>
  </si>
  <si>
    <t>Dương Đăng Tuấn
Mai Thị Thục</t>
  </si>
  <si>
    <t>SĐC Quyển 2
Trang 136</t>
  </si>
  <si>
    <t>SĐC Quyển 2
Trang 92</t>
  </si>
  <si>
    <t>Hà Xuân Tường
Đỗ Thị Trí
Hà Văn Học</t>
  </si>
  <si>
    <t>Nguyễn Văn Tường
Lương Thị Huấn</t>
  </si>
  <si>
    <t>SĐC Quyển 2
Trang 93</t>
  </si>
  <si>
    <t>SĐC Quyển 2
Trang 138</t>
  </si>
  <si>
    <t>Nguyễn Văn In
(Đinh Thị Tỵ)
Nguyễn Thị Yến Vân</t>
  </si>
  <si>
    <t>Đinh Thị Tỵ
Nguyễn Văn In</t>
  </si>
  <si>
    <t>SĐC Quyển 2
Trang 120</t>
  </si>
  <si>
    <t>Đỗ Thị Vì
Đỗ Danh Long</t>
  </si>
  <si>
    <t>Đỗ Thị Vịnh
Nguyễn Thị Tươi</t>
  </si>
  <si>
    <t>Nguyễn Văn Vụ
Hoàng Thị Nguyệt</t>
  </si>
  <si>
    <t>SĐC Quyển 2
Trang 67</t>
  </si>
  <si>
    <t>SĐC Quyển 2
Trang 61</t>
  </si>
  <si>
    <t>(Đỗ Danh Vị
Bùi Thị Đựng)
Đỗ Danh Long</t>
  </si>
  <si>
    <t>Vũ Thị Bé
Chu Văn Thế</t>
  </si>
  <si>
    <t>Nguyễn Văn Bình
Dương Thị Hồng Tuyến
Nguyễn Văn Hòa</t>
  </si>
  <si>
    <t>Dương Đăng Quang
Nguyễn Thị Đấy</t>
  </si>
  <si>
    <t>Nguyễn Thị Phố (Trụ)</t>
  </si>
  <si>
    <t>Nguyễn Văn Nguyên
Phạm Thị Viên</t>
  </si>
  <si>
    <t>Nguyễn Văn Chiến
Hoàng Thị Tâm</t>
  </si>
  <si>
    <t>( Nguyễn Văn Tám )
Nguyễn Thị Luyến</t>
  </si>
  <si>
    <t>Nguyễn Văn Tám</t>
  </si>
  <si>
    <t>N 765953</t>
  </si>
  <si>
    <t>Nguyễn Đoan Tuấn
Vũ Thị Vân
Nguyễn Thị Minh</t>
  </si>
  <si>
    <t>Nguyễn Đoan Tuấn</t>
  </si>
  <si>
    <t>N 765928</t>
  </si>
  <si>
    <t>01371</t>
  </si>
  <si>
    <t>Hà Văn Xây
Nguyễn Thị Xoa
(Hà Văn Tường
Đỗ Thị Chí)</t>
  </si>
  <si>
    <t>Dương Ngọc Bền
(Dương Đăng Bền)
Nguyễn Thị Thuận</t>
  </si>
  <si>
    <t>Dương Đăng Bền</t>
  </si>
  <si>
    <t>Nguyễn Thị Hương
Dương Văn Lợi</t>
  </si>
  <si>
    <t>SĐC Quyển 1
Trang 91</t>
  </si>
  <si>
    <t>Bùi Đình Sắc
Dương Thị Nghế
Bùi Việt Bắc</t>
  </si>
  <si>
    <t>Hà Thị Nguyệt
Nguyễn Văn Quảng</t>
  </si>
  <si>
    <t>SĐC Quyển 2
Trang 57</t>
  </si>
  <si>
    <t>Nguyễn Văn Số</t>
  </si>
  <si>
    <t>SĐC Quyển 02
Trang 78</t>
  </si>
  <si>
    <t>SĐC Quyển 2
Trang 30</t>
  </si>
  <si>
    <t>SĐC Quyển 01
Trang 39</t>
  </si>
  <si>
    <t>Tổng</t>
  </si>
  <si>
    <t>Nguyễn Văn Mạnh
Phạm Thị Phúc</t>
  </si>
  <si>
    <t>Nguyễn Văn Mạnh
Nguyễn Thị Phúc
(Phạm Thị Phúc)</t>
  </si>
  <si>
    <t>SĐC Quyển 1
Trang 144</t>
  </si>
  <si>
    <t>Nguyễn Thị Phố</t>
  </si>
  <si>
    <t>SĐC Quyển 2
Trang 140</t>
  </si>
  <si>
    <t>SĐC Quyển 2
Trang 48</t>
  </si>
  <si>
    <t>SĐC Quyển 1
Trang 98</t>
  </si>
  <si>
    <t>Nguyễn Văn Tùng</t>
  </si>
  <si>
    <t>SĐC Quyển 2
Trang 105</t>
  </si>
  <si>
    <t>Hà Văn Xây
Nguyễn Thị Xoa</t>
  </si>
  <si>
    <t>SĐC Quyển 2
Trang 87</t>
  </si>
  <si>
    <t>Hà Văn Tường
Đỗ Thị Chí</t>
  </si>
  <si>
    <t>SĐC Quyển 2
Trang 118</t>
  </si>
  <si>
    <t>Bùi Thị Tin</t>
  </si>
  <si>
    <t>Nguyễn Thị Hằng
Dương Đăng Hướng
Nguyễn Thị Hào</t>
  </si>
  <si>
    <t>Nguyễn Văn Mạnh - Mai</t>
  </si>
  <si>
    <t>Dương Đức Mạnh
Nguyễn Thị Kưu 
(Nguyễn Thị Cửu)</t>
  </si>
  <si>
    <t>Nguyễn Văn Hoàn
(Nguyễn Văn Tùng)
Nguyễn Đoan Tùng</t>
  </si>
  <si>
    <t>Nguyễn Văn Hải
(Hà Thị Toàn)</t>
  </si>
  <si>
    <t>Dương Đăng Quyền</t>
  </si>
  <si>
    <t>SĐC Quyển 2
Trang 103</t>
  </si>
  <si>
    <t>Đồng Ả</t>
  </si>
  <si>
    <t>Nguyễn Văn Mạnh
Bùi Thị Mai</t>
  </si>
  <si>
    <t>SĐC Quyển 01
Trang 131</t>
  </si>
  <si>
    <t>Nguyễn Thị Hằng</t>
  </si>
  <si>
    <t>SĐC Quyển 01
Trang 111</t>
  </si>
  <si>
    <t>Non Gai</t>
  </si>
  <si>
    <t>Hà Thị Toàn</t>
  </si>
  <si>
    <t>U 940871</t>
  </si>
  <si>
    <t>Dương Đăng Quyền
Nguyễn Thị Tuệ</t>
  </si>
  <si>
    <t>CC 468841</t>
  </si>
  <si>
    <t>TT</t>
  </si>
  <si>
    <t>Họ và tên hộ gia đình</t>
  </si>
  <si>
    <t>Nguồn gốc</t>
  </si>
  <si>
    <t xml:space="preserve">Mục đích sử dụng đất </t>
  </si>
  <si>
    <t>Thông tin về thửa đất theo GCNQSD đất/sổ địa chính</t>
  </si>
  <si>
    <t>Hộ gia đình/ cá nhân được cấp GCNQSD đất/sổ địa chính</t>
  </si>
  <si>
    <t xml:space="preserve">Số Seri GCNQSD/ sổ địa chính
</t>
  </si>
  <si>
    <t>Diện Tích theo GCNQSD/ sổ địa chính
(m2)</t>
  </si>
  <si>
    <t>Số Thửa</t>
  </si>
  <si>
    <t>Xứ Đồng</t>
  </si>
  <si>
    <t>(1)</t>
  </si>
  <si>
    <t>(2)</t>
  </si>
  <si>
    <t>(3)</t>
  </si>
  <si>
    <t>(4)</t>
  </si>
  <si>
    <t>(5)</t>
  </si>
  <si>
    <t>(6)</t>
  </si>
  <si>
    <t>(7)</t>
  </si>
  <si>
    <t>(8)</t>
  </si>
  <si>
    <t>(9)</t>
  </si>
  <si>
    <t>(10)</t>
  </si>
  <si>
    <t>(11)</t>
  </si>
  <si>
    <t>(12)</t>
  </si>
  <si>
    <t>Dương Văn Lập</t>
  </si>
  <si>
    <t>Nội Đình</t>
  </si>
  <si>
    <t>ĐG-KTT</t>
  </si>
  <si>
    <t>Dương Văn Được
Vũ Văn Hưng
Dương Thị Tám</t>
  </si>
  <si>
    <t>Nguyễn Thị Thanh
Dương Văn Tĩnh</t>
  </si>
  <si>
    <t>Dương Văn Đức
Nguyễn Thị Nụ</t>
  </si>
  <si>
    <t>Biện Thị Lợi
Dương Văn Huệ</t>
  </si>
  <si>
    <t>Dương Thị Thực
Dương Văn Dũng</t>
  </si>
  <si>
    <t>Dương Văn Cường
Nguyễn Thị Thu</t>
  </si>
  <si>
    <t>Dương Xuân Phác</t>
  </si>
  <si>
    <t>Tăng Văn Thịnh 
Dương Thị Chính</t>
  </si>
  <si>
    <t>Trương Thị Thực 
(Dương Văn Cỏn)</t>
  </si>
  <si>
    <t>Dương Thị Ánh</t>
  </si>
  <si>
    <t>Dương Văn Thiện
Dương Thị Tâm</t>
  </si>
  <si>
    <t>Dương Thị Lương</t>
  </si>
  <si>
    <t>Dương Thị Hạnh
Dương Văn Hùng</t>
  </si>
  <si>
    <t>Phùng Thị Tròn
Nguyễn Thị Hương</t>
  </si>
  <si>
    <t>Dương Văn Căn
Nguyễn Thị Minh</t>
  </si>
  <si>
    <t>Nguyễn Văn Triệu 
Dương Thị Tuyến</t>
  </si>
  <si>
    <t>Nguyễn Văn Thiệu 
Dương Thị Hiệp</t>
  </si>
  <si>
    <t>Tăng Thị Thủy
Dương Thị Thuỷ</t>
  </si>
  <si>
    <t>Tăng Văn Chìu 
Tăng Thị Sản</t>
  </si>
  <si>
    <t>Dương Văn Điệp
Lương Thị Mai</t>
  </si>
  <si>
    <t>Dương Văn Tín
Vũ Thị Quê</t>
  </si>
  <si>
    <t>Dương Văn Thinh
Ngô Thị Hằng</t>
  </si>
  <si>
    <t>Dương Văn Việt</t>
  </si>
  <si>
    <t xml:space="preserve">Dương Văn Đới
Dương Văn Liễu </t>
  </si>
  <si>
    <t>Dương Văn Dĩ
Vũ Thị Thành</t>
  </si>
  <si>
    <t>Dương Thị Đang
Dương Văn Cao</t>
  </si>
  <si>
    <t>Đỗ Thị Giang
Dương Văn Đông</t>
  </si>
  <si>
    <t>Dương Thị Hệ
Dương Văn Đông</t>
  </si>
  <si>
    <t>Nguyễn Văn Cạ</t>
  </si>
  <si>
    <t>Nguyễn Văn Thành
Nguyễn Văn Điều</t>
  </si>
  <si>
    <t>Dương Văn Như</t>
  </si>
  <si>
    <t>Dương Văn Tịch</t>
  </si>
  <si>
    <t>Dương Thị Thông</t>
  </si>
  <si>
    <t>Dương Văn Được
Dương văn Cược</t>
  </si>
  <si>
    <t>Dương Thị Ánh
Dương Văn Long</t>
  </si>
  <si>
    <t>Dương Thị Nhân
Dương Văn Hiệu</t>
  </si>
  <si>
    <t>Dương Duy Lan</t>
  </si>
  <si>
    <t>Dương Văn Dũng
Dương Thị Thực</t>
  </si>
  <si>
    <t>Dương Thị Thuỷ
Tăng Văn Thuận</t>
  </si>
  <si>
    <t>Tăng Văn Mát 
Dương Thị Vân</t>
  </si>
  <si>
    <t>Dương Thị Kiểm</t>
  </si>
  <si>
    <t>Phùng Thị Đoá</t>
  </si>
  <si>
    <t>Trương Văn Thanh</t>
  </si>
  <si>
    <t>Tăng Văn Kim
Tăng Văn Trình</t>
  </si>
  <si>
    <t xml:space="preserve">Trương Văn Thanh
Dương Thị Tuyết </t>
  </si>
  <si>
    <t>Tăng Văn Hát
Hoàng Thị Thế</t>
  </si>
  <si>
    <t>Dương Văn Cược</t>
  </si>
  <si>
    <t>Trần Thị Phượng
(Dương Văn Lệ)</t>
  </si>
  <si>
    <t xml:space="preserve">Tăng Thị Hiền
Dương Văn Sáng </t>
  </si>
  <si>
    <t>Dương Văn Quế
Tăng Thị Đậm</t>
  </si>
  <si>
    <t>Tăng Văn Phiêu
Dương Thị Quyền</t>
  </si>
  <si>
    <t>Tăng Văn Phiêu</t>
  </si>
  <si>
    <t>Tăng Văn Thảo 
Dương Thị Hoàng</t>
  </si>
  <si>
    <t>Dương Văn Giới
Dương Thị Tới</t>
  </si>
  <si>
    <t>Dương Văn Giới</t>
  </si>
  <si>
    <t>Dương Văn Sỹ
Tăng Thị Tuyến</t>
  </si>
  <si>
    <t>Dương Văn Dư</t>
  </si>
  <si>
    <t>Tăng Văn Sơn
Dương Thị Hương</t>
  </si>
  <si>
    <t>Tăng Văn Hải
 Giáp Thị Khánh</t>
  </si>
  <si>
    <t xml:space="preserve">Dương Thị Vuỗi
Lương Văn Toàn </t>
  </si>
  <si>
    <t>Lương Thị Thời
Dương Quang Mai</t>
  </si>
  <si>
    <t>Dương Thị Hằng
 (Dương Văn Khôi)</t>
  </si>
  <si>
    <t>(Đặng Văn Thanh)
Nguyễn Thị Đẻm</t>
  </si>
  <si>
    <t>(Đặng Văn Định)
Trịnh Thị Trường</t>
  </si>
  <si>
    <t xml:space="preserve">(Tăng Văn Tỉn)
Dương Thị Hải </t>
  </si>
  <si>
    <t>Dương Văn Tuy</t>
  </si>
  <si>
    <t>Nguyễn Văn Nam 
Tăng Thị Dự</t>
  </si>
  <si>
    <t>Đào Thị Nga
Nguyễn Văn Nhân</t>
  </si>
  <si>
    <t>Nguyễn Văn Nguyên</t>
  </si>
  <si>
    <t>(Dương Văn Cúc)
Dương Văn Hiệu</t>
  </si>
  <si>
    <t>Dương Viết Chì</t>
  </si>
  <si>
    <t>Dương Văn Ngăn</t>
  </si>
  <si>
    <t>Dương Văn Đoán</t>
  </si>
  <si>
    <t>Tăng Thị Xuân
Dương Quốc Chấn</t>
  </si>
  <si>
    <t>Dương Văn Tộ 
Dương Đồng Vân</t>
  </si>
  <si>
    <t>Dương Thị Bé
Dương văn Thời</t>
  </si>
  <si>
    <t>Dương Văn Phách
Lương Thị Sợi</t>
  </si>
  <si>
    <t>Dương Đức Quýnh</t>
  </si>
  <si>
    <t>Tăng Thị Song</t>
  </si>
  <si>
    <t>Dương Văn Chan 
 Đỗ Thị Tương</t>
  </si>
  <si>
    <t xml:space="preserve">Dương Thị Hiền </t>
  </si>
  <si>
    <t>Nguyễn Thị Thu
Tăng văn Lê
Vũ Thị Hằng
Tăng Văn Hải</t>
  </si>
  <si>
    <t xml:space="preserve">Dương Thị Hằng
Dương Văn Đoàn </t>
  </si>
  <si>
    <t xml:space="preserve">Tăng Văn Hữu
Tăng Văn Gạch </t>
  </si>
  <si>
    <t>Dương Văn Học
Nguyễn Thị Lô</t>
  </si>
  <si>
    <t>Tăng Thị Dự
Nguyễn Văn Nam</t>
  </si>
  <si>
    <t>Dương Văn Nam 
Dương Thị Dung</t>
  </si>
  <si>
    <t>Dương Thị Hòe</t>
  </si>
  <si>
    <t xml:space="preserve">Dương Thị Bông </t>
  </si>
  <si>
    <t>Dương Văn Tuân 
Dương Thị Lượng</t>
  </si>
  <si>
    <t>Nguyễn Thị Nhỡ</t>
  </si>
  <si>
    <t>Dương Thị Sang</t>
  </si>
  <si>
    <t>Tăng Thị Hà 
Dương Văn Hưng
Dương Văn Cẩn</t>
  </si>
  <si>
    <t>Nguyễn Văn Liễu</t>
  </si>
  <si>
    <t>Dương Thị Hiền</t>
  </si>
  <si>
    <t>Dương Văn Thật</t>
  </si>
  <si>
    <t>Nguyễn Thị Bích</t>
  </si>
  <si>
    <t>Chu Thị Loan 
Dương Văn Sơn</t>
  </si>
  <si>
    <t>Dương Anh Sy
Tăng Thị Mạnh</t>
  </si>
  <si>
    <t>Dương Văn Nhân</t>
  </si>
  <si>
    <t>(Dương Văn Sơn)
Dương Thị Hằng</t>
  </si>
  <si>
    <t>Nguyễn Thị Lô
Dương Văn Học</t>
  </si>
  <si>
    <t>Dương Văn Túc</t>
  </si>
  <si>
    <t>Dương Thị Hằng</t>
  </si>
  <si>
    <t>Dương Văn Điển</t>
  </si>
  <si>
    <t>Tăng Thị Tầm</t>
  </si>
  <si>
    <t>Đặng Văn Thắng</t>
  </si>
  <si>
    <t>Tăng Văn Tuyển 
Dương Thị Kiên</t>
  </si>
  <si>
    <t>Dương Thị Lượng
Dương Văn Tuân</t>
  </si>
  <si>
    <t xml:space="preserve">Dương Văn Bình </t>
  </si>
  <si>
    <t>Dương Văn Triệu
Nguyễn Thị Xuất</t>
  </si>
  <si>
    <t>Dương Văn Định</t>
  </si>
  <si>
    <t>Dương Văn Chan</t>
  </si>
  <si>
    <t>Tăng Thị Nga</t>
  </si>
  <si>
    <t>Dương Văn chiến</t>
  </si>
  <si>
    <t>Dương Văn Luật</t>
  </si>
  <si>
    <t>Dương Thị Nghĩa
Nguyễn Văn Tuyền</t>
  </si>
  <si>
    <t>Dương Văn Song</t>
  </si>
  <si>
    <t>Dương Văn Song
Dương Văn Nam</t>
  </si>
  <si>
    <t>Dương Văn Ngà</t>
  </si>
  <si>
    <t>Dương Văn Lại</t>
  </si>
  <si>
    <t>Dương văn Vui</t>
  </si>
  <si>
    <t xml:space="preserve">Dương Văn Học </t>
  </si>
  <si>
    <t>Dương Thị Dục
Dương Văn Cường</t>
  </si>
  <si>
    <t xml:space="preserve">Tăng Thị Nồng </t>
  </si>
  <si>
    <t>Dương Văn Khả</t>
  </si>
  <si>
    <t>Dương Văn Dùng</t>
  </si>
  <si>
    <t>Dương Thị Tự</t>
  </si>
  <si>
    <t>Dương Thị Lưỡng
Tăng Văn Thuấn</t>
  </si>
  <si>
    <t>Nguyễn Thị Tĩnh 
Dương Văn Tuấn</t>
  </si>
  <si>
    <t>Tăng Văn Vững</t>
  </si>
  <si>
    <t>Tăng Thị Mai
Dương Văn Trường</t>
  </si>
  <si>
    <t>Tăng Thị Đàn 
Dương Văn Sạnh</t>
  </si>
  <si>
    <t>Dương Văn Vũ</t>
  </si>
  <si>
    <t xml:space="preserve">(Dương Văn Đạo)
Dương Thị Hằng </t>
  </si>
  <si>
    <t>Dương Văn Chúc</t>
  </si>
  <si>
    <t>Dương Thị Lý
(Dương Văn Hồng)</t>
  </si>
  <si>
    <t>Dương Thị Cảnh
Dương Văn Tập</t>
  </si>
  <si>
    <t>Dương Văn Thật
Dương Thị Hà</t>
  </si>
  <si>
    <t>Dương Văn Quang 
Dương Thị Hà</t>
  </si>
  <si>
    <t>Tăng Văn Đoàn</t>
  </si>
  <si>
    <t>Dương Thị Bút</t>
  </si>
  <si>
    <t>Dương Thị Bách</t>
  </si>
  <si>
    <t>Dương Thị Tới</t>
  </si>
  <si>
    <t>Dương Ngọc Tuyến</t>
  </si>
  <si>
    <t>Tăng Văn Bến</t>
  </si>
  <si>
    <t>Dương Thị Linh</t>
  </si>
  <si>
    <t>Dương Thị Hoè</t>
  </si>
  <si>
    <t>Dương Văn Hiệp</t>
  </si>
  <si>
    <t>Tăng Thị Định
Dương Đồng Vân</t>
  </si>
  <si>
    <t>Dương Thị Hòe
Tăng Văn Tuân</t>
  </si>
  <si>
    <t xml:space="preserve">Dương Văn Cảnh </t>
  </si>
  <si>
    <t>Dương Văn Sơn
 Dương Thị Hằng</t>
  </si>
  <si>
    <t>Nguyễn Văn Chung
Đỗ Thị Kiểm</t>
  </si>
  <si>
    <t>Dương Văn Hùng</t>
  </si>
  <si>
    <t xml:space="preserve">Vũ Văn Sơn </t>
  </si>
  <si>
    <t>Dương Văn Phấn
 Dương Thị Uyên</t>
  </si>
  <si>
    <t>Dương Văn Khanh
 Dương Thị Quý</t>
  </si>
  <si>
    <t xml:space="preserve">Dương Văn Sáng </t>
  </si>
  <si>
    <t>Hoàng Thị Mậm</t>
  </si>
  <si>
    <t>Dương Văn Kình
Tăng Thị Hiền</t>
  </si>
  <si>
    <t>Tăng Văn Tuyển
Dương Thị Kiên</t>
  </si>
  <si>
    <t xml:space="preserve">Tăng Văn Hùng
Dương Thị Hào
</t>
  </si>
  <si>
    <t>Nguyễn Văn Chức</t>
  </si>
  <si>
    <t>Tăng Văn Hùng 
Hoàng Thị Thuý</t>
  </si>
  <si>
    <t>Tăng Văn Hùng 
Phùng Thị Dìn</t>
  </si>
  <si>
    <t xml:space="preserve">Dương Thị Lương </t>
  </si>
  <si>
    <t>Dương Văn Đức</t>
  </si>
  <si>
    <t>Tăng Văn Tuy</t>
  </si>
  <si>
    <t>Dương Thị Hè</t>
  </si>
  <si>
    <t>Tăng Văn Việt</t>
  </si>
  <si>
    <t>Tăng Văn Toàn
Dương Thị Giang</t>
  </si>
  <si>
    <t>Tăng Văn Tiến
Dương Thị Đào</t>
  </si>
  <si>
    <t>Nguyễn Văn Tuyền</t>
  </si>
  <si>
    <t>Dương Văn Mười</t>
  </si>
  <si>
    <t>Dương Văn Thế</t>
  </si>
  <si>
    <t>Dương Văn Thiện
Tăng Thị Thành</t>
  </si>
  <si>
    <t>Lương Văn Hiện</t>
  </si>
  <si>
    <t>Lương Thị Bé</t>
  </si>
  <si>
    <t>Dương Văn Bình
Tăng Thị Tròn</t>
  </si>
  <si>
    <t>Dương Thị Hiệp
Nguyễn Văn Thiệu</t>
  </si>
  <si>
    <t>Phùng Thị Tròn</t>
  </si>
  <si>
    <t>Nguyễn Văn Chữ
Nguyễn Thị Loan</t>
  </si>
  <si>
    <t>Tăng Văn Long
Dương Thị Vấn</t>
  </si>
  <si>
    <t>Dương Văn Cường
Nguyễn Thị Cảnh</t>
  </si>
  <si>
    <t>Đặng Văn Đông</t>
  </si>
  <si>
    <t>Trịnh Thị Trường</t>
  </si>
  <si>
    <t>Nguyễn Văn Chữ</t>
  </si>
  <si>
    <t>TỔNG</t>
  </si>
  <si>
    <t>Hộ gia đình/ cá nhân được cấp GCNQSD đất/
sổ địa chính</t>
  </si>
  <si>
    <t>Diện tích cò lại theo GCN</t>
  </si>
  <si>
    <t>Dương Thị Huy 
Dương Thành Công</t>
  </si>
  <si>
    <t>Trại Hai</t>
  </si>
  <si>
    <t>Dương Thị Huy</t>
  </si>
  <si>
    <t>SĐC trang 32</t>
  </si>
  <si>
    <t>Dương Văn Khánh 'Dương Thị Phơ</t>
  </si>
  <si>
    <t>Dương Thị Phơ</t>
  </si>
  <si>
    <t>SĐC
 trang 46</t>
  </si>
  <si>
    <t>Dương Thị Đợi
Dương Văn Vững</t>
  </si>
  <si>
    <t>Dương Thị Đợi</t>
  </si>
  <si>
    <t>SĐC 
tráng 21</t>
  </si>
  <si>
    <t>Nguyễn Thị Vụ
Dương Văn Liệu</t>
  </si>
  <si>
    <t>Dương Văn Liệu</t>
  </si>
  <si>
    <t>SĐC
 trang 37</t>
  </si>
  <si>
    <t>Dương Văn Thảo
Dương Văn Đàng</t>
  </si>
  <si>
    <t>Dương Văn Thảo</t>
  </si>
  <si>
    <t>SĐC
 trang 61</t>
  </si>
  <si>
    <t>Dương Văn Hùng
Tăng Thị Chế</t>
  </si>
  <si>
    <t>Tăng Thị Chế</t>
  </si>
  <si>
    <t>SĐC
 trang 8</t>
  </si>
  <si>
    <t>'Dương Văn Thỏ</t>
  </si>
  <si>
    <t>Dương Thị Hợp</t>
  </si>
  <si>
    <t>SĐC 
trang 24</t>
  </si>
  <si>
    <t>Tăng Thị Chung
Dương Văn Đông</t>
  </si>
  <si>
    <t>Dương Văn Đông</t>
  </si>
  <si>
    <t>SĐC
 trang 18</t>
  </si>
  <si>
    <t>SĐC
 trang 72</t>
  </si>
  <si>
    <t>UBND xã Yên Sơn</t>
  </si>
  <si>
    <t xml:space="preserve">Nguyễn Văn Liên
Nguyễn Thị Bẩy
Nguyễn Văn Tiếp 
</t>
  </si>
  <si>
    <t>Yên Thịnh</t>
  </si>
  <si>
    <t>Nguyễn Văn Liên</t>
  </si>
  <si>
    <t>SĐC, Q2
 trang 92,</t>
  </si>
  <si>
    <t>Sau đồng</t>
  </si>
  <si>
    <t>Sao Đồng</t>
  </si>
  <si>
    <t>Nguyễn Thị Vít
Nguyễn Thị Hạnh</t>
  </si>
  <si>
    <t xml:space="preserve"> Nguyễn Thị Vít</t>
  </si>
  <si>
    <t xml:space="preserve">SĐC , Q4
trang 13, </t>
  </si>
  <si>
    <t xml:space="preserve">Nguyễn Thị Đựng
Nguyễn Thị Hạnh </t>
  </si>
  <si>
    <t>Nguyễn Thị  Đựng</t>
  </si>
  <si>
    <t xml:space="preserve">'SĐC, Q2
 trang 48,
 </t>
  </si>
  <si>
    <t>(Nguyễn Thị Vít)
(Hoàng văn Thảo)
Hoàng Văn Thuần</t>
  </si>
  <si>
    <t>Hoàng Văn Thuần
Dương Thị Dũng</t>
  </si>
  <si>
    <t xml:space="preserve">SĐC, Q4
 trang 199, 
</t>
  </si>
  <si>
    <t>Có nộp sổ gốc</t>
  </si>
  <si>
    <t>Hoàng Văn Phú
Nguyễn Thị Hiên</t>
  </si>
  <si>
    <t xml:space="preserve">SĐC,Q2
 trang 125
 </t>
  </si>
  <si>
    <t xml:space="preserve">Vũ Văn Doan 
Dương Thị Nga </t>
  </si>
  <si>
    <t>Vũ Văn Doan
Dương Thị Nga</t>
  </si>
  <si>
    <t>SĐC, Q2
  trang 34,</t>
  </si>
  <si>
    <t xml:space="preserve">Vũ Văn Học 
Hoàng Thị Tiện 
Vũ Văn Phú </t>
  </si>
  <si>
    <t>Vũ Văn Học</t>
  </si>
  <si>
    <t>SĐC,  
 trang 66,</t>
  </si>
  <si>
    <t xml:space="preserve">(Vũ Văn Thơ )
(Dương Thị Bảo )
Vũ Văn Tiến 
Vũ Thị Hương </t>
  </si>
  <si>
    <t xml:space="preserve"> Vũ Văn Thơ
( đã chết)</t>
  </si>
  <si>
    <t>SĐC, Q2
 trang 195</t>
  </si>
  <si>
    <t xml:space="preserve">(Vũ Văn Mận)
Tạ Thị Vân 
Vũ Văn Tiến </t>
  </si>
  <si>
    <t>Vũ Văn Mận
( đã chết)</t>
  </si>
  <si>
    <t>SĐC, Q2
trang 105,</t>
  </si>
  <si>
    <t xml:space="preserve">Vũ Văn Ngự
(Vũ Viết Ngự)
 Nguyễn Thị Dự
Hoàng Văn Long
</t>
  </si>
  <si>
    <t xml:space="preserve"> Vũ Văn Ngự</t>
  </si>
  <si>
    <t xml:space="preserve">SĐC, Q2
trang 116, 
</t>
  </si>
  <si>
    <t xml:space="preserve">Vũ Đình Đoan
(Vũ Văn Đoan)
Trần Thị Phương </t>
  </si>
  <si>
    <t xml:space="preserve"> Vũ  Văn Đoan</t>
  </si>
  <si>
    <t>SĐC,Q2
trang 46,</t>
  </si>
  <si>
    <t xml:space="preserve">Vũ Văn Thất
Dương Thị Sản
Vũ Văn Vân 
</t>
  </si>
  <si>
    <t>Vũ Văn Thất
Dương Thị Quang</t>
  </si>
  <si>
    <t>SĐC, Q4 
trang 02,</t>
  </si>
  <si>
    <t>Vũ Văn Nhuận 
Phạm Thị Mến 
(Dương Thị Mến) 
Dương Thị Quang</t>
  </si>
  <si>
    <t xml:space="preserve"> Vũ Văn Nhuận
 Dương Thị Mến</t>
  </si>
  <si>
    <t xml:space="preserve">SĐC, Q2
 trang  117, </t>
  </si>
  <si>
    <t>Hoàng Văn Sách 
Nguyễn Thị Mừng 
Hoàng Văn Tuân 
Hoàng Văn Nguyên</t>
  </si>
  <si>
    <t xml:space="preserve"> Hoàng Văn Sách
559 m2</t>
  </si>
  <si>
    <t xml:space="preserve">
SĐC,Q2
 trang 139,</t>
  </si>
  <si>
    <t xml:space="preserve">Hoàng Văn Nam 
Dương Thị Loan 
(Hoàng Văn Thuyết )
Tăng Thị Bào </t>
  </si>
  <si>
    <t xml:space="preserve"> Hoàng Văn Nam
Dương Thị Loan</t>
  </si>
  <si>
    <t xml:space="preserve">SĐC,Q2
 trang 114, 
</t>
  </si>
  <si>
    <t xml:space="preserve">(Hoàng Văn Viết )
Nguyễn Thị Thứ 
Hoàng Thị Sáu </t>
  </si>
  <si>
    <t xml:space="preserve"> Hoàng Văn Viết
( đã chết)</t>
  </si>
  <si>
    <t>SĐC, Q4
 trang 14</t>
  </si>
  <si>
    <t>(Hoàng Văn Thời) 
Nguyễn Thị Điểm 
Hoàng Văn Thà 
Dương Thị Liên
Hoàng Thị Quyên</t>
  </si>
  <si>
    <t>Hoàng Văn Thà
 Dương Thị Liên</t>
  </si>
  <si>
    <t>SĐC, Q2 
trang 165</t>
  </si>
  <si>
    <t>Dương Thị Tuấn 
(Nguyễn Văn Chiêm )</t>
  </si>
  <si>
    <t xml:space="preserve"> Nguyễn Văn Chiêm
( đã chết)</t>
  </si>
  <si>
    <t>SĐC, Q2
 trang 13,</t>
  </si>
  <si>
    <t xml:space="preserve">Nguyễn Văn Mùa 
Đoàn Thị Dõi </t>
  </si>
  <si>
    <t>Nguyễn Văn Mùa
Đoàn Thị Dõi</t>
  </si>
  <si>
    <t>SĐC, Q2
 trang 97</t>
  </si>
  <si>
    <t xml:space="preserve">(Nguyễn Văn Thóc)
Hoàng Thị Gọn 
</t>
  </si>
  <si>
    <t>Nguyễn Văn Thóc
( đã chết)</t>
  </si>
  <si>
    <t>SĐC, Q2 
trang172,</t>
  </si>
  <si>
    <t xml:space="preserve">(Nguyễn Văn Thóc)
Hoàng Thị Gọn 
Nguyễn Văn Hùng </t>
  </si>
  <si>
    <t>Dương Thanh Thả
(Dương Văn Thả) 
Nguyễn Thị Dương
Ngụy Văn Luân</t>
  </si>
  <si>
    <t xml:space="preserve"> Dương Văn Thả</t>
  </si>
  <si>
    <t xml:space="preserve">
'SĐC, Q2
 trang 193 </t>
  </si>
  <si>
    <t xml:space="preserve">Vũ Thị Nghệ
Nguyễn Văn Tưởng 
</t>
  </si>
  <si>
    <t>Vũ Thị Nghệ</t>
  </si>
  <si>
    <t xml:space="preserve">SĐC, Q2
 trang 120 </t>
  </si>
  <si>
    <t>(Vũ Văn Xây )
(Nguyễn Thị Xuân )
Vũ Văn Thành</t>
  </si>
  <si>
    <t>Vũ Văn Xây
( đã chết)</t>
  </si>
  <si>
    <t xml:space="preserve">SĐC, Q4
 trang 17 </t>
  </si>
  <si>
    <t>Vũ Văn Điều 
Dương Thị Phúc
Vũ Văn Cường</t>
  </si>
  <si>
    <t>Vũ Văn Điều
(đã chết)</t>
  </si>
  <si>
    <t>SĐC, Q2
trang 50,</t>
  </si>
  <si>
    <t>Vũ Văn Điều 
Vũ Thị Điều
Vũ Văn Cường</t>
  </si>
  <si>
    <t>Vũ Văn Điều
( đã chết)</t>
  </si>
  <si>
    <t xml:space="preserve">Vũ Thế Định
(Vũ Văn Định)
Hoàng Thị Hải 
Vũ Văn Cường </t>
  </si>
  <si>
    <t xml:space="preserve"> Hoàng Thị Hải
Vũ Văn Định</t>
  </si>
  <si>
    <t>SĐC, Q2 
trang 70,</t>
  </si>
  <si>
    <t xml:space="preserve">Vũ Văn Bộ 
Tạ Thị Kiêm </t>
  </si>
  <si>
    <t xml:space="preserve">
SĐC, Q2
 trang 09</t>
  </si>
  <si>
    <t xml:space="preserve">(Hoàng Văn Ái )
Nguyễn Thị Thắng 
Nguyễn Thị Lũy </t>
  </si>
  <si>
    <t>Hoàng Văn Cầu
Vũ Thị Đến</t>
  </si>
  <si>
    <t>Hoàng Văn Cầu
 Vũ Thị Đến</t>
  </si>
  <si>
    <t xml:space="preserve">
'SĐC
 trang 27 </t>
  </si>
  <si>
    <t xml:space="preserve">Nguyễn  Văn Tín 
Vũ Thị Khoát 
Nguyễn Văn Tuyên 
Dương Thị Xoan
Nguyễn Thị Lũy </t>
  </si>
  <si>
    <t>Nguyễn Văn Tín
( đã chết)</t>
  </si>
  <si>
    <t xml:space="preserve">SĐC , Q2
trang 160
</t>
  </si>
  <si>
    <t xml:space="preserve">Vũ Văn Sẹo 
Nguyễn Thị Trỗi </t>
  </si>
  <si>
    <t>Vũ Văn Sẹo
Nguyễn Thị Trỗi</t>
  </si>
  <si>
    <t>SĐC, Q2 
trang 143</t>
  </si>
  <si>
    <t xml:space="preserve">Đoàn Văn Tám  
Nguyễn Thị Dung 
Đoàn Văn Trụ </t>
  </si>
  <si>
    <t>Đoàn Văn Tám</t>
  </si>
  <si>
    <t>SĐC, Q2
 trang 163</t>
  </si>
  <si>
    <t>Đoàn Văn Trụ  
Hoàng Thị Sơn</t>
  </si>
  <si>
    <t>Đoàn Văn Trụ
Hoàng Thị Sơn</t>
  </si>
  <si>
    <t>SĐC, Q2
 trang 173</t>
  </si>
  <si>
    <t xml:space="preserve">Vũ Văn Thất 
Dương Thị Quang 
</t>
  </si>
  <si>
    <t>Vũ Văn Thất
 Dương thị Quang</t>
  </si>
  <si>
    <t>SĐC,Q2
 trang 2</t>
  </si>
  <si>
    <t>Vũ Văn Nhận
Nguyễn Thị Yến</t>
  </si>
  <si>
    <t xml:space="preserve">Vũ Văn Trúc
(Vũ Văn Chúc)
Dương Thị Giang 
</t>
  </si>
  <si>
    <t>Vũ Văn Chúc
 Dương Thị Giang</t>
  </si>
  <si>
    <t>SĐC, Q2
trang 29</t>
  </si>
  <si>
    <t xml:space="preserve">Hoàng Thị Ân 
Vũ Văn Dương </t>
  </si>
  <si>
    <t>Vũ Văn Dương</t>
  </si>
  <si>
    <t xml:space="preserve">SĐC, Q2
 trang 36
</t>
  </si>
  <si>
    <t xml:space="preserve">Vũ Hữu Hải
(Vũ Văn Hải) 
Nguyễn Thị Cải </t>
  </si>
  <si>
    <t xml:space="preserve"> Vũ Văn Hải
Nguyễn Thị Cải</t>
  </si>
  <si>
    <t>SĐC, Q2
 trang 71</t>
  </si>
  <si>
    <t xml:space="preserve">Vũ Văn Đặt 
Dương Thị Bạo </t>
  </si>
  <si>
    <t>Vũ Văn Đặt
 Dương Thị Bạo</t>
  </si>
  <si>
    <t xml:space="preserve">SĐC, Q2
trang 47
 </t>
  </si>
  <si>
    <t xml:space="preserve">Nguyễn Thị Dự 
Vũ Viết Ngự
(Vũ Văn Ngự) </t>
  </si>
  <si>
    <t>Vũ Văn Ngự
( đã chết)</t>
  </si>
  <si>
    <t xml:space="preserve">, Q2'SĐC
 trang 116 
</t>
  </si>
  <si>
    <t xml:space="preserve">Vũ Xuân Lựu
( Vũ Văn Lựu ) 
Nguyễn Thị Tới </t>
  </si>
  <si>
    <t xml:space="preserve"> Vũ Văn Lựu
( đã chết)</t>
  </si>
  <si>
    <t xml:space="preserve">SĐC, Q2
 trang 94,
 </t>
  </si>
  <si>
    <t>Nguyễn Văn Phiên
(Hoàng Văn Phiên) 
Nguyễn Thị Loan
Nguyễn Văn Vượng</t>
  </si>
  <si>
    <t xml:space="preserve"> Hoàng Văn Phiên
 Nguyễn Thị Loan</t>
  </si>
  <si>
    <t xml:space="preserve">SĐC, Q2 
trang 123,
 </t>
  </si>
  <si>
    <t>Đã nộp sổ gốc</t>
  </si>
  <si>
    <t xml:space="preserve">Ngụy Thị Hoàn 
Hoàng Văn Nga </t>
  </si>
  <si>
    <t>Hoàng Văn Nga
Nguỵ Thị Hoàn</t>
  </si>
  <si>
    <t xml:space="preserve">SĐC, Q2 
trang 113,
 </t>
  </si>
  <si>
    <t>Hoàng Thị Linh
Hoàng Thị Ninh</t>
  </si>
  <si>
    <t>Hoàng Thị Linh</t>
  </si>
  <si>
    <t xml:space="preserve">SĐC, Q2
 trang 84,
</t>
  </si>
  <si>
    <t xml:space="preserve">Dương Thị Hảo 
 Hoàng Văn Mây 
</t>
  </si>
  <si>
    <t>Hoàng Văn Mây
Dương Thị Hảo</t>
  </si>
  <si>
    <t xml:space="preserve">SĐC, Q2
 trang 100
 </t>
  </si>
  <si>
    <t>Hoàng Văn Hảo 
Vũ Thị Hiền</t>
  </si>
  <si>
    <t>Hoàng Văn Hảo
Vũ Thị Hiền</t>
  </si>
  <si>
    <t xml:space="preserve">SĐC, Q2
 trang 56 </t>
  </si>
  <si>
    <t xml:space="preserve">(Hoàng Văn Vĩnh )
Hoàng Văn Thanh </t>
  </si>
  <si>
    <t>Hoàng Văn Vĩnh
( đã chết)</t>
  </si>
  <si>
    <t xml:space="preserve">SĐC, Q2
 trang 09 
 </t>
  </si>
  <si>
    <t xml:space="preserve">Nguyễn Văn Ước 
Nguyễn Thị Dụng </t>
  </si>
  <si>
    <t xml:space="preserve"> Nguyễn Văn Ước</t>
  </si>
  <si>
    <t xml:space="preserve">SĐC, Q2 
trang 07
</t>
  </si>
  <si>
    <t xml:space="preserve">('Hoàng Văn Mai )
Hoàng Văn Thanh </t>
  </si>
  <si>
    <t xml:space="preserve"> Hoàng Văn Mai
( đã chết)</t>
  </si>
  <si>
    <t xml:space="preserve">SĐC, Q2 
trang 99,
</t>
  </si>
  <si>
    <t xml:space="preserve">Nguyễn Văn Cất </t>
  </si>
  <si>
    <t>Nguyễn Văn Cất</t>
  </si>
  <si>
    <t>SĐC, Q2
 trang 17
 ,</t>
  </si>
  <si>
    <t xml:space="preserve">Nguyễn Văn Trường 
Vũ Thị Thuận </t>
  </si>
  <si>
    <t>Nguyễn Văn Trường
 Vũ Thị Thuận</t>
  </si>
  <si>
    <t>SĐC, Q2
 trang 164 
,</t>
  </si>
  <si>
    <t xml:space="preserve">Hoàng Văn Nhận 
Dương Thị Song </t>
  </si>
  <si>
    <t>Hoàng Văn Nhận
 Dương Thị Song</t>
  </si>
  <si>
    <t xml:space="preserve">SĐC. Q2
 trang 111 
</t>
  </si>
  <si>
    <t xml:space="preserve">Hoàng Văn Bình 
Tăng Thị Huế </t>
  </si>
  <si>
    <t>Hoàng Văn Bình</t>
  </si>
  <si>
    <t xml:space="preserve">SĐC, Q2
 trang 4 ,
</t>
  </si>
  <si>
    <t xml:space="preserve">(Nguyễn Văn Múi)
</t>
  </si>
  <si>
    <t>Nguyễn Văn Múi 
( đã chết)</t>
  </si>
  <si>
    <t xml:space="preserve">SĐC, Q2
trang 98 ,
</t>
  </si>
  <si>
    <t>Nguyễn Văn Na 
Hoàng Thị Nhũ</t>
  </si>
  <si>
    <t xml:space="preserve"> Nguyễn Văn Na
 Hoàng Thị Nhũ</t>
  </si>
  <si>
    <t xml:space="preserve">SĐC, Q2
 trang 110 ,
</t>
  </si>
  <si>
    <t xml:space="preserve">Hoàng Thị Hoa 
Lê Văn Thông
Hoàng Văn Trung </t>
  </si>
  <si>
    <t xml:space="preserve"> Hoàng Thị Hoa
Lê Văn Thông</t>
  </si>
  <si>
    <t xml:space="preserve">SĐC. Q2
trang 60,
</t>
  </si>
  <si>
    <t xml:space="preserve">(Ngụy Văn Xích)
(Tăng Thị Thắng)
Nguyễn Thị Đích </t>
  </si>
  <si>
    <t xml:space="preserve"> Tăng Thị Thắng
( đã chết)</t>
  </si>
  <si>
    <t xml:space="preserve">SĐC, Q2
 trang 166,
 </t>
  </si>
  <si>
    <t xml:space="preserve">(Nguyễn Văn Tín )
Nguyễn Văn tuyên 
</t>
  </si>
  <si>
    <t xml:space="preserve"> Nguyễn Văn Tín
( đã chết)</t>
  </si>
  <si>
    <t xml:space="preserve">SĐC, Q2
trang 160,
</t>
  </si>
  <si>
    <t xml:space="preserve">Hoàng Văn Trung  
Nguyễn Thị Ngân </t>
  </si>
  <si>
    <t xml:space="preserve"> Hoàng Văn Trung
 Nguyễn Thị Ngân</t>
  </si>
  <si>
    <t xml:space="preserve">SĐC, Q2
trang 170,
</t>
  </si>
  <si>
    <t xml:space="preserve">Nguyễn Văn Quang 
Phạm Thị Lậm
Nguyễn Văn Tấn </t>
  </si>
  <si>
    <t>Nguyễn Văn Quang
Phạm Thị Lậm</t>
  </si>
  <si>
    <t xml:space="preserve">SĐC, Q2
 trang 129,
</t>
  </si>
  <si>
    <t xml:space="preserve">Nguyễn Văn Tấn
Dương Thị Tại </t>
  </si>
  <si>
    <t xml:space="preserve"> Nguyễn Văn Tấn</t>
  </si>
  <si>
    <t xml:space="preserve">SĐC, Q2
trang 161,
</t>
  </si>
  <si>
    <t>(Nguyễn Thị Dự )
Nguyễn  Văn Tính
Nguyễn Văn Quang</t>
  </si>
  <si>
    <t xml:space="preserve">Ngụy Văn Là 
Vũ Thị Thuật </t>
  </si>
  <si>
    <t xml:space="preserve"> Ngụy Văn Là
 Vũ Thị Thuật</t>
  </si>
  <si>
    <t xml:space="preserve">SĐC, Q2
 trang 85,
</t>
  </si>
  <si>
    <t xml:space="preserve">Vũ Thị Phan 
Hoàng Văn Tác </t>
  </si>
  <si>
    <t>Hoàng Văn Tác
Vũ  Thị Phan</t>
  </si>
  <si>
    <t xml:space="preserve">SĐC, Q2
 trang 168,
</t>
  </si>
  <si>
    <t>Vũ Thị Lộc 
Hoàng Văn Hợp</t>
  </si>
  <si>
    <t>Vũ Thị Lộc</t>
  </si>
  <si>
    <t>SĐC, Q2
 trang 86
,</t>
  </si>
  <si>
    <t xml:space="preserve">Hoàng Văn Hợp </t>
  </si>
  <si>
    <t>Hoàng Văn Hợp</t>
  </si>
  <si>
    <t xml:space="preserve">SĐC, Q2
 trang 58 ,
</t>
  </si>
  <si>
    <t xml:space="preserve">Ngụy Văn Đoàn 
Dương Thị Thu </t>
  </si>
  <si>
    <t xml:space="preserve"> Ngụy Văn Đoàn
Dương Thị Thu</t>
  </si>
  <si>
    <t xml:space="preserve">'SĐC, Q2 
trang 39,
</t>
  </si>
  <si>
    <t>(Nguyễn Văn Chí) 
Nguyễn Văn Đông  
Nguyễn Thị Yên</t>
  </si>
  <si>
    <t>Nguyễn Văn Chí
( đã chết)</t>
  </si>
  <si>
    <t xml:space="preserve">SĐC, Q2
 trang 15,
</t>
  </si>
  <si>
    <t>(Hoàng Văn Nên)
Tăng Thị Lân 
Vũ Văn Hồng</t>
  </si>
  <si>
    <t>Hoàng  Văn Nên ( đã chết)
 Tăng Thị  Lân</t>
  </si>
  <si>
    <t xml:space="preserve">SĐC, Q2
 trang 109,
</t>
  </si>
  <si>
    <t xml:space="preserve">Nguyễn Thị Bộ   
(Hoàng Văn Triển) </t>
  </si>
  <si>
    <t>Hoàng Văn Triển ( đã chết)
Nguyễn Thị Bộ</t>
  </si>
  <si>
    <t xml:space="preserve">SĐC, Q2
 trang 158,
</t>
  </si>
  <si>
    <t xml:space="preserve">Vũ Thị Lự 
Dương Văn Quy 
</t>
  </si>
  <si>
    <t>Dương Văn Quy
( đã chết)</t>
  </si>
  <si>
    <t xml:space="preserve">SĐC, Q2
 trang 126,
</t>
  </si>
  <si>
    <t>Dương Văn Sớm 
Nguyễn Thị Hoà
Nguyễn Thị Mười</t>
  </si>
  <si>
    <t xml:space="preserve"> Dương Văn Sớm</t>
  </si>
  <si>
    <t xml:space="preserve">SĐC , Q2
trang 136,
</t>
  </si>
  <si>
    <t>Nguyễn Thị Trọng
Dương Văn Thư</t>
  </si>
  <si>
    <t>Dương Văn Thư
( đã chết)</t>
  </si>
  <si>
    <t xml:space="preserve">SĐC, Q2
 trang 150,
</t>
  </si>
  <si>
    <t>Dương Văn Sáng
Nguyễn Thị Mười</t>
  </si>
  <si>
    <t xml:space="preserve"> Dương Văn Sáng</t>
  </si>
  <si>
    <t xml:space="preserve">SĐC ,Q2
trang 138,
</t>
  </si>
  <si>
    <t xml:space="preserve">Vũ Văn Cúc 
Hoàng Thị Bình </t>
  </si>
  <si>
    <t xml:space="preserve"> Vũ Văn Cúc</t>
  </si>
  <si>
    <t xml:space="preserve">SĐC, Q2
 trang 11, 
</t>
  </si>
  <si>
    <t xml:space="preserve">Dương Văn Bằng 
Tăng Thị Để
Dương Văn Thành  </t>
  </si>
  <si>
    <t>Dương Văn Bằng
Tăng Thị Để</t>
  </si>
  <si>
    <t xml:space="preserve">SĐC, Q2
 trang 3, 
</t>
  </si>
  <si>
    <t xml:space="preserve">Dương Văn Hải 
Hoàng Thị Lan 
</t>
  </si>
  <si>
    <t xml:space="preserve"> Dương  Văn Hải</t>
  </si>
  <si>
    <t>SĐC, Q2 
trang 52,</t>
  </si>
  <si>
    <t>Nguyễn Văn Vượng
Hoàng Thị Thôn</t>
  </si>
  <si>
    <t>Nguyễn Văn Vượng
 Hoàng Thị thôn</t>
  </si>
  <si>
    <t xml:space="preserve">SĐC, Q2
trang 15, 
</t>
  </si>
  <si>
    <t xml:space="preserve">Nguyễn Văn Mừng 
Dương Thị Thi </t>
  </si>
  <si>
    <t xml:space="preserve"> Nguyễn Văn Mừng</t>
  </si>
  <si>
    <t xml:space="preserve">SĐC, Q2
 trang 104, 
</t>
  </si>
  <si>
    <t xml:space="preserve">(Nguyễn Văn Rằng) 
Nguyễn Thị Tình </t>
  </si>
  <si>
    <t xml:space="preserve"> Nguyễn Văn Rằng
( đã chết)</t>
  </si>
  <si>
    <t xml:space="preserve">SĐC, Q2
 trang 135
</t>
  </si>
  <si>
    <t>Phùng Văn Hà 
Nguyễn Thị Dùng</t>
  </si>
  <si>
    <t>Nguyễn Thị Dùng
Phùng Văn Hà</t>
  </si>
  <si>
    <t xml:space="preserve">SĐC, Q2
 trang 33, 
</t>
  </si>
  <si>
    <t>(Nguyễn Văn Thanh) 
Dương Thị Tèo
Nguyễn Văn Hữu</t>
  </si>
  <si>
    <t xml:space="preserve"> Dương Thị Tèo</t>
  </si>
  <si>
    <t xml:space="preserve">SĐC Q4
 trang 3 
 </t>
  </si>
  <si>
    <t xml:space="preserve">Nguyễn Thị Dung 
Vũ Văn Chiển </t>
  </si>
  <si>
    <t xml:space="preserve"> Nguyễn Thị Dung
Vũ Văn Chiển</t>
  </si>
  <si>
    <t xml:space="preserve">SĐC, Q2
 trang 32  
</t>
  </si>
  <si>
    <t xml:space="preserve">(Vũ Văn Chiên) 
(Tăng Thị Hiển)
Dương Thị Thư </t>
  </si>
  <si>
    <t xml:space="preserve"> Vũ Văn Chiên
( đã chết)
 Tăng Thị Hiển
( đã chết)</t>
  </si>
  <si>
    <t xml:space="preserve">SĐC, Q2
 trang 30 
  </t>
  </si>
  <si>
    <t>Dương Văn  Bệ 
Dương Thị Điệp</t>
  </si>
  <si>
    <t>Dương Văn Bệ
 Dương Thị Điệp</t>
  </si>
  <si>
    <t>SĐC, Q2
 trang 8</t>
  </si>
  <si>
    <t>Dương Văn Quang 
Nguyễn Thị Hoa</t>
  </si>
  <si>
    <t xml:space="preserve"> Dương Văn Quang
Nguyễn Thị Hoa</t>
  </si>
  <si>
    <t xml:space="preserve">SĐC, Q2
 trang 134 
 </t>
  </si>
  <si>
    <t xml:space="preserve">Nguyễn Thị Tâm
</t>
  </si>
  <si>
    <t xml:space="preserve">  Nguyễn Thị  Tâm</t>
  </si>
  <si>
    <t>SĐC, Q4
 trang 5</t>
  </si>
  <si>
    <t xml:space="preserve">Dương Thị Hồng 
Dương Văn Lực </t>
  </si>
  <si>
    <t xml:space="preserve">Dương Thị Hồng
Dương Văn Lực </t>
  </si>
  <si>
    <t xml:space="preserve">SĐC, Q2 
trang 73
  </t>
  </si>
  <si>
    <t>Dương Thị Tuyến 
Dương Văn Hải</t>
  </si>
  <si>
    <t xml:space="preserve">  Dương Văn Hải
Dương Thị Tuyến</t>
  </si>
  <si>
    <t xml:space="preserve">SĐC, Q2
 trang 72
  </t>
  </si>
  <si>
    <t xml:space="preserve"> Vũ Thị Chắp
(Hoàng Văn Kính)
Dương Thị Đích</t>
  </si>
  <si>
    <t xml:space="preserve"> Vũ Thị Chắp
Hoàng Văn Kính ( đã chết)</t>
  </si>
  <si>
    <t xml:space="preserve">SĐC, Q2 
trang 26, 
</t>
  </si>
  <si>
    <t>Vũ Văn Phú
Dương Thị Xuân</t>
  </si>
  <si>
    <t>Vũ Văn Phú
 Dương thị Xuân</t>
  </si>
  <si>
    <t xml:space="preserve">SĐC, Q2
 trang 124,
 </t>
  </si>
  <si>
    <t>Vũ  Văn Nên (Lên)
Dương Thị Ngân</t>
  </si>
  <si>
    <t>Vũ Văn Nên
 Dương Thị Ngân</t>
  </si>
  <si>
    <t xml:space="preserve">SĐC, Q2
 trang 119,
 </t>
  </si>
  <si>
    <t>Vũ Văn Truyền
 Dương Thị Thư</t>
  </si>
  <si>
    <t xml:space="preserve">SĐC, Q2
trang 06, 
</t>
  </si>
  <si>
    <t>(Vũ Văn Lượng)
Dương Thị Nhuân
Nguyễn Thị Dự</t>
  </si>
  <si>
    <t>Vũ Văn Lượng
( đã chét)
Dương Thị Nhuân</t>
  </si>
  <si>
    <t xml:space="preserve">SĐC, Q2
 trang 93, 
</t>
  </si>
  <si>
    <t>Vũ Thị Hỏi</t>
  </si>
  <si>
    <t xml:space="preserve">SĐC, Q2
trang 69,
 </t>
  </si>
  <si>
    <t xml:space="preserve">Nguyễn Văn Hùng
Dương Thị Thuỷ 
</t>
  </si>
  <si>
    <t>Nguyễn  Văn Hùng
 Dương Thị thủy</t>
  </si>
  <si>
    <t xml:space="preserve">SĐC, Q2
 trang 75,
 </t>
  </si>
  <si>
    <t xml:space="preserve">Nguyễn Thị Gằm </t>
  </si>
  <si>
    <t xml:space="preserve"> Nguyễn Thị Gằm</t>
  </si>
  <si>
    <t xml:space="preserve">SĐC, Q2 
trang 51, 
</t>
  </si>
  <si>
    <t>Nguyễn Thị Đích
Hoàng Văn Bảng</t>
  </si>
  <si>
    <t>Hoàng Văn Bảng
 Ngụy Thị Đích</t>
  </si>
  <si>
    <t>SĐC, Q2
trang 5,</t>
  </si>
  <si>
    <t>Hoàng Văn Oanh
Dương Thị Lân</t>
  </si>
  <si>
    <t xml:space="preserve">Hoàng Văn Oanh
Dương Thị Lân </t>
  </si>
  <si>
    <t xml:space="preserve">SĐC, Q2
 trang 121, 
</t>
  </si>
  <si>
    <t>Hoàng Văn Vũ
Vũ  Thị Toan</t>
  </si>
  <si>
    <t xml:space="preserve"> Hoàng Văn Vũ</t>
  </si>
  <si>
    <t xml:space="preserve">SĐC, Q4
 trang 11, 
</t>
  </si>
  <si>
    <t>(Hoàng Văn Quảng)
Nguyễn Thị Mọc
Dương Thị Lân</t>
  </si>
  <si>
    <t>Hoàng Văn Quảng
( đã chết)</t>
  </si>
  <si>
    <t xml:space="preserve">SĐC, Q2
trang 128, 
</t>
  </si>
  <si>
    <t xml:space="preserve">Vũ Văn Hưng
Dương Thị Tám </t>
  </si>
  <si>
    <t xml:space="preserve"> Vũ Văn Hưng 
Dương Thị Tám</t>
  </si>
  <si>
    <t xml:space="preserve">
SĐC, Q2 
trang 67,
 </t>
  </si>
  <si>
    <t>Hoàng Văn Điển
Dương Thị Hoa
Nguyễn Thị Bộ</t>
  </si>
  <si>
    <t xml:space="preserve"> Hoàng Văn Điển 
Dương Thị Hoa</t>
  </si>
  <si>
    <t xml:space="preserve">SĐC, Q2
 trang 41, 
</t>
  </si>
  <si>
    <t>Hoàng Văn Nam
Dương Thị Loan
Hoàng Văn Từ</t>
  </si>
  <si>
    <t xml:space="preserve"> Hoàng Văn Nam
 Dương Thị Loan</t>
  </si>
  <si>
    <t xml:space="preserve">SĐC, Q2
 trang 114,
 </t>
  </si>
  <si>
    <t>Nguyễn Văn Cường
Nguyễn Thị Hồng</t>
  </si>
  <si>
    <t>Nguyễn Văn Cường</t>
  </si>
  <si>
    <t xml:space="preserve">SĐC
 trang 14, 
</t>
  </si>
  <si>
    <t>Nguyễn Văn Cừ
Dương Thị Thiệp
Nguyễn Văn Cường</t>
  </si>
  <si>
    <t xml:space="preserve"> Nguyễn Văn Cừ 
Dương Thị Thiệp</t>
  </si>
  <si>
    <t xml:space="preserve">SĐC,Q2
 trang 16,
 </t>
  </si>
  <si>
    <t>Nguyễn Văn Cường
(Nguyễn Thị Thìn)</t>
  </si>
  <si>
    <t xml:space="preserve"> Nguyễn Thị Thìn
(đã chết)</t>
  </si>
  <si>
    <t xml:space="preserve">SĐC, Q2
 trang 167, 
</t>
  </si>
  <si>
    <t xml:space="preserve">Hoàng Văn Thử
Dương Thị Tình </t>
  </si>
  <si>
    <t>Hoàng Văn Thử
Dương Thị Tình</t>
  </si>
  <si>
    <t xml:space="preserve">SĐC, Q2
 trang 169, 
</t>
  </si>
  <si>
    <t>Nguyễn Văn Sự
Dương Thị Chiển
(Dương Thị Triển)</t>
  </si>
  <si>
    <t>Nguyễn Văn Sự
 Dương Thị Triển</t>
  </si>
  <si>
    <t xml:space="preserve">SĐC, Q2
 trang 140, 
</t>
  </si>
  <si>
    <t xml:space="preserve">
(Hoàng Văn Viết)
Nguyễn Thị Thứ
Hoàng Thị Bình
</t>
  </si>
  <si>
    <t>Hoàng Văn Viết
(đã chết)</t>
  </si>
  <si>
    <t xml:space="preserve">SĐC,Q4
 trang 14,
 </t>
  </si>
  <si>
    <t xml:space="preserve">Hoàng Văn Long
Vũ Thị Tỉnh </t>
  </si>
  <si>
    <t>Hoàng Văn Long</t>
  </si>
  <si>
    <t xml:space="preserve">SĐC, Q2
 trang 91,
 </t>
  </si>
  <si>
    <t xml:space="preserve">Hoàng Văn Nghĩa
Vũ Thị Dung </t>
  </si>
  <si>
    <t>Hoàng Văn Nghĩa 
Vũ Thị Dung</t>
  </si>
  <si>
    <t xml:space="preserve">SĐC,Q2
 trang 112, 
</t>
  </si>
  <si>
    <t>Hoàng Văn Đệ
Vũ Thị Chỉnh
Hoàng Văn Cường</t>
  </si>
  <si>
    <t xml:space="preserve"> Hoàng Văn Đệ 
Vũ Thị Chỉnh</t>
  </si>
  <si>
    <t xml:space="preserve">SĐC,Q2 
trang 40,
</t>
  </si>
  <si>
    <t xml:space="preserve">Vũ Văn Kỷ
Nguyễn Thị Sức </t>
  </si>
  <si>
    <t>Vũ Văn Kỷ</t>
  </si>
  <si>
    <t xml:space="preserve">SĐC,Q2
 trang 79, 
</t>
  </si>
  <si>
    <t>Vũ Văn Tiến
Hoàng Thị Hồng
Nguyễn Thị Tỉnh</t>
  </si>
  <si>
    <t xml:space="preserve"> Vũ Văn Tiến
 Hoàng Thị Hồng</t>
  </si>
  <si>
    <t xml:space="preserve">SĐC,Q2
 trang 20,
 </t>
  </si>
  <si>
    <t xml:space="preserve">Vũ Văn Nam
'Vũ Thị Lý
</t>
  </si>
  <si>
    <t>Vũ Văn Nam
Đoàn Thị Song</t>
  </si>
  <si>
    <t>SĐC,Q2 
trang 118 
xđ Sau đồng</t>
  </si>
  <si>
    <t>(Vũ Văn Tuấn)
Nguyễn Thị Tỉnh</t>
  </si>
  <si>
    <t xml:space="preserve"> Vũ Văn Tuấn
(đã chết)</t>
  </si>
  <si>
    <t xml:space="preserve">SĐC,Q2
 trang 194,
 </t>
  </si>
  <si>
    <t>Vũ Văn Chính
Phùng Thị Liền</t>
  </si>
  <si>
    <t>Vũ Văn Chinh</t>
  </si>
  <si>
    <t xml:space="preserve">SĐC ,Q2
trang 18,
 </t>
  </si>
  <si>
    <t>Hoàng Văn Nghiêm
Dương Thị Mai</t>
  </si>
  <si>
    <t>Hoàng Văn Nghiêm
Dương thị Mai</t>
  </si>
  <si>
    <t xml:space="preserve">SĐC,Q2
 trang 115,
 </t>
  </si>
  <si>
    <t>Nguyễn Văn Chấm
'Nguyễn Thị Tất
Nguyễn Văn Vang</t>
  </si>
  <si>
    <t>Nguyễn Văn Chấm</t>
  </si>
  <si>
    <t xml:space="preserve">SĐC,Q2 
trang 12,
 </t>
  </si>
  <si>
    <t xml:space="preserve">Nguyễn Văn Vẽ
</t>
  </si>
  <si>
    <t>Nguyễn Văn Vẽ</t>
  </si>
  <si>
    <t xml:space="preserve">SĐC,Q2
trang 10,
 </t>
  </si>
  <si>
    <t>Hoàng Văn Thơm
Hoàng Văn Hiền</t>
  </si>
  <si>
    <t>Hoàng Văn Thơm
 Vũ Thị Mỹ</t>
  </si>
  <si>
    <t xml:space="preserve">SĐC,Q4
trang 4, 
</t>
  </si>
  <si>
    <t>Dương Thị Đích</t>
  </si>
  <si>
    <t xml:space="preserve"> Vũ Văn Dắt
Dương Thị Đích</t>
  </si>
  <si>
    <t xml:space="preserve">SĐC, Q2
trang 35,
 </t>
  </si>
  <si>
    <t xml:space="preserve">Ngụy Văn Lậm
Hoàng Thị Đặt </t>
  </si>
  <si>
    <t xml:space="preserve"> Ngụy Văn Lậm
Hoàng Thị Đặt</t>
  </si>
  <si>
    <t xml:space="preserve">SĐC,Q2 
trang 83, 
</t>
  </si>
  <si>
    <t>Đoàn Văn Dũng
Nguyễn Thị Đành</t>
  </si>
  <si>
    <t>Đoàn Văn Dũng 
Nguyễn Thị Đành</t>
  </si>
  <si>
    <t xml:space="preserve">SĐC,Q2
trang 31, 
</t>
  </si>
  <si>
    <t>Đoàn Văn Tám 
Nguyễn Thị Dung</t>
  </si>
  <si>
    <t xml:space="preserve">SĐC,Q2 
trang 163,
</t>
  </si>
  <si>
    <t xml:space="preserve">Đoàn Văn Trụ
Hoàng Thị Sơn </t>
  </si>
  <si>
    <t xml:space="preserve"> Đoàn văn Trụ
 Hoàng Thị Sơn</t>
  </si>
  <si>
    <t xml:space="preserve">SĐC,Q2
 trang 173,
</t>
  </si>
  <si>
    <t>Nguyễn Thị Quyên</t>
  </si>
  <si>
    <t xml:space="preserve"> Hoàng Văn Từ
(đã chết)</t>
  </si>
  <si>
    <t xml:space="preserve">SĐC, Q2
trang 171,
 </t>
  </si>
  <si>
    <t>Ngụy Văn Khánh</t>
  </si>
  <si>
    <t xml:space="preserve">SĐC,Q2
trang 77, 
</t>
  </si>
  <si>
    <t>Ngụy Hồng Khanh
(Ngụy Văn Khanh)
Vũ Thị Nghệ</t>
  </si>
  <si>
    <t>Ngụy Văn Khanh
 Vũ Thị Nghệ</t>
  </si>
  <si>
    <t xml:space="preserve">SĐC,Q2
trang 76,
 </t>
  </si>
  <si>
    <t>(Hoàng Văn Huy)
Dương Thị Tơ
Vũ Văn Kiên</t>
  </si>
  <si>
    <t xml:space="preserve"> Hoàng Văn Huy ( đã chết)
 Dương Thị Tơ</t>
  </si>
  <si>
    <t xml:space="preserve">SĐC,Q2
 trang 59,
 </t>
  </si>
  <si>
    <t>Dương Đình Đông
(Dương Văn Đông)
Vũ Thị Dã</t>
  </si>
  <si>
    <t xml:space="preserve">SĐC,Q2
 trang 38, 
</t>
  </si>
  <si>
    <t xml:space="preserve">Nguyễn Thị Hợp
'Dương Văn Xuân
</t>
  </si>
  <si>
    <t>Dương Văn Thu
( đã chết)</t>
  </si>
  <si>
    <t xml:space="preserve">SĐC, Q2
trang 151,
 </t>
  </si>
  <si>
    <t>(Dương Văn Thu)
Nguyễn Thị Hợp
Dương Thị Hoa</t>
  </si>
  <si>
    <t>Dương Văn Thanh
Vũ Thị Bẩy</t>
  </si>
  <si>
    <t>Dương Văn Thanh</t>
  </si>
  <si>
    <t xml:space="preserve">SĐC,Q2
 trang 154, 
</t>
  </si>
  <si>
    <t>(Vũ Văn Vinh)
Dương Thị Điệp</t>
  </si>
  <si>
    <t xml:space="preserve"> Dương Thị Điệp</t>
  </si>
  <si>
    <t xml:space="preserve">SĐC,Q2
 trang 49, 
</t>
  </si>
  <si>
    <t>xem lại diện tích</t>
  </si>
  <si>
    <t>(Vũ Văn Chiên) 
(Tăng Thị Hiển)
Vũ Văn Phát</t>
  </si>
  <si>
    <t>Vũ Văn Chiên
Tăng Thị Hiển</t>
  </si>
  <si>
    <t>SĐC, Q2
 trang 30,</t>
  </si>
  <si>
    <t xml:space="preserve">Nguyễn Thi Dung 
Vũ Văn Phát </t>
  </si>
  <si>
    <t>Nguyễn Thị Dung
 Vũ Văn Chiển</t>
  </si>
  <si>
    <t xml:space="preserve">SĐC 
trang 32
</t>
  </si>
  <si>
    <t>Vũ Văn Phát
Vũ Văn Truyền</t>
  </si>
  <si>
    <t xml:space="preserve">SĐC,Q4
 trang 13, 
</t>
  </si>
  <si>
    <t xml:space="preserve">Nguyễn Thị Đựng </t>
  </si>
  <si>
    <t xml:space="preserve">'SĐC,Q2
 trang 48, 
</t>
  </si>
  <si>
    <t>Diện tích còn lại sau thu hồi
(m2)</t>
  </si>
  <si>
    <t xml:space="preserve"> Dương Thị Dò 
Dương Thị Sen con</t>
  </si>
  <si>
    <t>Nội Chùa</t>
  </si>
  <si>
    <t>Dương Thị Dò</t>
  </si>
  <si>
    <t>SDC Nội Chùa, trang 139</t>
  </si>
  <si>
    <t>Trong Vùng</t>
  </si>
  <si>
    <t xml:space="preserve">Dương Văn Đĩnh 
Dương Thị Thích </t>
  </si>
  <si>
    <t>Dương Văn Đĩnh</t>
  </si>
  <si>
    <t>SDC Nội Chùa, trang 51</t>
  </si>
  <si>
    <t>Phạm Thị Bay
Dương Văn Vĩ</t>
  </si>
  <si>
    <t>Dương Văn Vỹ</t>
  </si>
  <si>
    <t>SDC Nội Chùa trang 202</t>
  </si>
  <si>
    <t xml:space="preserve">
  (Dương văn Ngữ) 
Dương Văn Hiền 
Tăng Thị Hậu
Dương Thị Đúc
</t>
  </si>
  <si>
    <t>Dương Văn Ngữ</t>
  </si>
  <si>
    <t>SDC Nội Chùa, trang 85</t>
  </si>
  <si>
    <t>Dương Thị Sáng 
Tăng Văn Dựng</t>
  </si>
  <si>
    <t>Tăng Văn Dựng</t>
  </si>
  <si>
    <t>SDC Nội Chùa, trang 45</t>
  </si>
  <si>
    <t>Dương Văn Nam 
Phùng Thị Trà</t>
  </si>
  <si>
    <t>Dương Văn Nam</t>
  </si>
  <si>
    <t>SDC Nội Chùa, trang 92</t>
  </si>
  <si>
    <t>Dương Văn Chuyển 
Nguyễn Thị Soi</t>
  </si>
  <si>
    <t xml:space="preserve">Dương Văn Chuyển </t>
  </si>
  <si>
    <t>SDC Nội Chùa, trang 36</t>
  </si>
  <si>
    <t>Dương Thị Hòa</t>
  </si>
  <si>
    <t>SDC Nội Chùa, trang 63</t>
  </si>
  <si>
    <t>Dương Thị Lụa 
Dương Văn Liên
Tăng văn Tới</t>
  </si>
  <si>
    <t>Dương Thị Lụa</t>
  </si>
  <si>
    <t>SDC Nội Chùa, trang 104</t>
  </si>
  <si>
    <t>Dương Văn Cận 
Dương Thị Độ</t>
  </si>
  <si>
    <t xml:space="preserve">Dương Văn Cận </t>
  </si>
  <si>
    <t>SDC Nội Chùa,trang 24</t>
  </si>
  <si>
    <t xml:space="preserve">Dương văn Thơi 
Nguyễn Thị Thách </t>
  </si>
  <si>
    <t xml:space="preserve">Dương văn Thơi </t>
  </si>
  <si>
    <t>SDC Nội Chùa,trang 147</t>
  </si>
  <si>
    <t xml:space="preserve">Dương Văn Dự 
Vũ Thị Quang </t>
  </si>
  <si>
    <t xml:space="preserve">Dương Văn Dự </t>
  </si>
  <si>
    <t>SDC Nội Chùa,trang 41</t>
  </si>
  <si>
    <t>Dương Văn Chức 
Dương Thị Thanh</t>
  </si>
  <si>
    <t xml:space="preserve">Dương Văn Chức </t>
  </si>
  <si>
    <t>SDC Nội Chùa,trang 31</t>
  </si>
  <si>
    <t xml:space="preserve">Dương Văn Tuy 
Dương Thị Chiêu </t>
  </si>
  <si>
    <t xml:space="preserve">Dương Văn Tuy </t>
  </si>
  <si>
    <t>SDC Nội Chùa,trang 143</t>
  </si>
  <si>
    <t>Dương Văn Tiến
Dương Thị Xoan
Đỗ Thị Luyến</t>
  </si>
  <si>
    <t>Dương Văn Tiến</t>
  </si>
  <si>
    <t>SDC Nội Chùa,trang 152</t>
  </si>
  <si>
    <t>Dương Văn Tùn</t>
  </si>
  <si>
    <t>SDC Nội Chùa,trang 190</t>
  </si>
  <si>
    <t>Dương Văn Nhẫn</t>
  </si>
  <si>
    <t>SDC Nội Chùa,trang 90</t>
  </si>
  <si>
    <t>Dương Thị Huệ
(Dương Văn Tuyên)</t>
  </si>
  <si>
    <t>Dương Văn Tuyên</t>
  </si>
  <si>
    <t>SDC Nội Chùa,trang 191</t>
  </si>
  <si>
    <t xml:space="preserve">Vũ Thị Đào 
Dương Văn Thự 
</t>
  </si>
  <si>
    <t xml:space="preserve">Dương Văn Thự 
</t>
  </si>
  <si>
    <t>SDC Nội Chùa,trang 159</t>
  </si>
  <si>
    <t xml:space="preserve">Dương Văn Vấn
Vũ Thị Dong
Dương Văn Phương </t>
  </si>
  <si>
    <t>Dương Văn Vấn</t>
  </si>
  <si>
    <t>SDC Nội Chùa,trang 198</t>
  </si>
  <si>
    <t>Dương Văn Chữ
Nguyễn Thị Tích</t>
  </si>
  <si>
    <t>Nguyễn Thị Tích</t>
  </si>
  <si>
    <t>SDC Nội Chùa,trang 146</t>
  </si>
  <si>
    <t xml:space="preserve">Dương Văn Chữ 
Dương Thị Nam </t>
  </si>
  <si>
    <t xml:space="preserve">Dương Văn Chữ </t>
  </si>
  <si>
    <t>SDC Nội Chùa,trang 11</t>
  </si>
  <si>
    <t>Dương Văn Khoa 
Dương thị Điệp 
Dương Văn Kiểm</t>
  </si>
  <si>
    <t>Dương Văn Khoa</t>
  </si>
  <si>
    <t>SDC Nội Chùa,trang 76</t>
  </si>
  <si>
    <t xml:space="preserve">Dương Văn Cường
Dương thị Mười </t>
  </si>
  <si>
    <t>Dương Văn Cường</t>
  </si>
  <si>
    <t>SDC Nội Chùa,trang 19</t>
  </si>
  <si>
    <t xml:space="preserve">Dương Văn Thanh 
Dương Thị Chi </t>
  </si>
  <si>
    <t xml:space="preserve">Dương Văn Thanh </t>
  </si>
  <si>
    <t>SDC Nội Chùa,trang 149</t>
  </si>
  <si>
    <t>Dương Văn Học
Dương Thị Hậu
Dương Văn Cường</t>
  </si>
  <si>
    <t>Dương Văn Học</t>
  </si>
  <si>
    <t>SDC Nội Chùa,trang 59</t>
  </si>
  <si>
    <t xml:space="preserve">Dương Văn Nghi 
 Hoàng Thị Tình
Dương Văn Phong </t>
  </si>
  <si>
    <t xml:space="preserve">Dương Văn Nghi </t>
  </si>
  <si>
    <t>SDC Nội Chùa,trang 93</t>
  </si>
  <si>
    <t>Dương Văn Quỳnh 
(Dương văn Lập)</t>
  </si>
  <si>
    <t>SDC Nội Chùa,trang 115</t>
  </si>
  <si>
    <t xml:space="preserve">Dương Thị Thuộc </t>
  </si>
  <si>
    <t>SDC Nội Chùa,trang 189</t>
  </si>
  <si>
    <t>Dương Văn Bừ 
Dương Thị Thuộc</t>
  </si>
  <si>
    <t>Dương Văn Bừ</t>
  </si>
  <si>
    <t>SDC Nội Chùa,trang 7</t>
  </si>
  <si>
    <t>Dương Văn Nhề
Dương Văn Thuấn</t>
  </si>
  <si>
    <t>Dương Văn Nhề</t>
  </si>
  <si>
    <t>SDC Nội Chùa,trang 91</t>
  </si>
  <si>
    <t>Dương Văn Vĩnh 
Dương Thị Thế</t>
  </si>
  <si>
    <t xml:space="preserve">Dương Văn Vĩnh </t>
  </si>
  <si>
    <t>SDC Nội Chùa,trang 201</t>
  </si>
  <si>
    <t>Dương Văn Loan
 Dương Thị Mát 
Dương Văn Hoan</t>
  </si>
  <si>
    <t>Dương Đức Loan</t>
  </si>
  <si>
    <t>SDC Nội Chùa,trang 105</t>
  </si>
  <si>
    <t>(Dương Thị Phở)
Dương Thị Phương
Dương Văn Nhân
Dương Thị Nhàn</t>
  </si>
  <si>
    <t>Dương Thị Phở</t>
  </si>
  <si>
    <t>SDC Nội Chùa,trang 126</t>
  </si>
  <si>
    <t>Dương Thị Thư
Dương Thị Thuế</t>
  </si>
  <si>
    <t>Dương Thị Thư</t>
  </si>
  <si>
    <t>SDC Nội Chùa,trang 180</t>
  </si>
  <si>
    <t>(Dương văn Đoàn)
Dương Thị Tâm
Dương Thị Thuế</t>
  </si>
  <si>
    <t>Dương Văn Đoàn</t>
  </si>
  <si>
    <t>SDC Nội Chùa,trang 46</t>
  </si>
  <si>
    <t xml:space="preserve"> Dương Thị Thoan 
Dương văn Trụ</t>
  </si>
  <si>
    <t>Dương văn Trụ</t>
  </si>
  <si>
    <t>SDC Nội Chùa,trang 167</t>
  </si>
  <si>
    <t>(Dương Văn Thiểm)
Dương Thị Tính 
 Dương Văn Cường
  Dương Thị Vân</t>
  </si>
  <si>
    <t>Dương Văn Thiểm</t>
  </si>
  <si>
    <t>SDC Nội Chùa,trang 169</t>
  </si>
  <si>
    <t>Trần Thị Loan 
(Dương văn Lịch)</t>
  </si>
  <si>
    <t>Dương văn Lịch</t>
  </si>
  <si>
    <t>SDC Nội Chùa,trang 102</t>
  </si>
  <si>
    <t>Dương Văn Vĩnh 
Nguyễn Thị Bẩy</t>
  </si>
  <si>
    <t>SDC Nội Chùa,trang 194</t>
  </si>
  <si>
    <t>Dương Văn Pha 
Tăng Thị Muôn</t>
  </si>
  <si>
    <t xml:space="preserve">Dương Văn Pha </t>
  </si>
  <si>
    <t>SDC Nội Chùa,trang 125</t>
  </si>
  <si>
    <t>Dương Thị Hương
Dương Văn Chức</t>
  </si>
  <si>
    <t>Dương Văn Chức</t>
  </si>
  <si>
    <t>SDC Nội Chùa,trang 20</t>
  </si>
  <si>
    <t>Dương Văn Chiêu
Dương Thị Nhớn</t>
  </si>
  <si>
    <t>Dương Văn Chiêu</t>
  </si>
  <si>
    <t>SDC Nội Chùa,trang 32</t>
  </si>
  <si>
    <t xml:space="preserve">(Dương Văn Sinh)
Dương thị Cấu 
Dương Quang Hưng </t>
  </si>
  <si>
    <t>Dương Văn Sinh</t>
  </si>
  <si>
    <t>SDC Nội Chùa,trang 141</t>
  </si>
  <si>
    <t>(Dương Văn Chuộng) 
Dương Văn Chiến</t>
  </si>
  <si>
    <t>Dương Văn Chuộng</t>
  </si>
  <si>
    <t xml:space="preserve">Dương Văn Tập 
Nguyễn Thị Dinh </t>
  </si>
  <si>
    <t xml:space="preserve">Dương Văn Tập </t>
  </si>
  <si>
    <t>SDC Nội Chùa,trang 155</t>
  </si>
  <si>
    <t xml:space="preserve">(Dương Thị Tước)
Dương Văn Quyết
Đỗ Thị Luyến </t>
  </si>
  <si>
    <t>Dương Thị Tước</t>
  </si>
  <si>
    <t>SDC Nội Chùa,trang 176</t>
  </si>
  <si>
    <t xml:space="preserve">Dương Văn Nghĩa
Dương Thị Huê </t>
  </si>
  <si>
    <t>Dương Văn Nghĩa</t>
  </si>
  <si>
    <t>SDC Nội Chùa,trang 84</t>
  </si>
  <si>
    <t xml:space="preserve">Dương Thị Bạo
Tăng Văn Thịnh </t>
  </si>
  <si>
    <t>Dương Thị Bạo</t>
  </si>
  <si>
    <t>SDC Nội Chùa,trang 8</t>
  </si>
  <si>
    <t>Dương Thị Thuế 
(Dương văn San)</t>
  </si>
  <si>
    <t>Dương Văn San</t>
  </si>
  <si>
    <t>Lương Thị Hà
Dương Văn Vượng</t>
  </si>
  <si>
    <t>Dương Văn Vượng</t>
  </si>
  <si>
    <t>SDC Nội Chùa,trang 195</t>
  </si>
  <si>
    <t>Dương Thị Nhê 
Dương Văn Bính</t>
  </si>
  <si>
    <t xml:space="preserve">Dương Thị Nhê </t>
  </si>
  <si>
    <t>SDC Nội Chùa,trang 82</t>
  </si>
  <si>
    <t>Dương Đức Quýnh
Dương Văn Quýnh</t>
  </si>
  <si>
    <t>Dương Văn Quýnh</t>
  </si>
  <si>
    <t>SDC Nội Chùa,trang 128</t>
  </si>
  <si>
    <t xml:space="preserve">Dương Văn Khiêm
Dương Thị Thực </t>
  </si>
  <si>
    <t>Dương Văn Khiêm</t>
  </si>
  <si>
    <t>SDC Nội Chùa,trang 77</t>
  </si>
  <si>
    <t>Dương Văn Chi
Dương Thị Nhanh</t>
  </si>
  <si>
    <t>Dương Văn Chi</t>
  </si>
  <si>
    <t>SDC Nội Chùa,trang 35</t>
  </si>
  <si>
    <t>Dương Thị Nam 
Dương Văn Bỉ</t>
  </si>
  <si>
    <t>Dương Văn Bỉ</t>
  </si>
  <si>
    <t>SDC Nội Chùa,trang 4</t>
  </si>
  <si>
    <t>Dương Thị Dò
Dương Văn Huỳnh
Dương Thị Luyến</t>
  </si>
  <si>
    <t>SDC Nội Chùa,trang 39</t>
  </si>
  <si>
    <t xml:space="preserve">Dương Văn Tiến 
Dương Thị Hiệp </t>
  </si>
  <si>
    <t xml:space="preserve">Dương Văn Tiến </t>
  </si>
  <si>
    <t>SDC Nội Chùa,trang 158</t>
  </si>
  <si>
    <t>Dương Văn Luật
Nguyễn Thị Hoan</t>
  </si>
  <si>
    <t>SDC Nội Chùa,trang 113</t>
  </si>
  <si>
    <t>Dương Văn Thực
 Dương thị Thành</t>
  </si>
  <si>
    <t>Dương Văn Thực</t>
  </si>
  <si>
    <t>SDC Nội Chùa,trang 193</t>
  </si>
  <si>
    <t xml:space="preserve">Dương Văn Quang 
Bạch Thị Liễu </t>
  </si>
  <si>
    <t xml:space="preserve">Dương Văn Quang </t>
  </si>
  <si>
    <t>SDC Nội Chùa,trang 129</t>
  </si>
  <si>
    <t>Dương Văn Liên
 Tăng Thị Thậm</t>
  </si>
  <si>
    <t>Dương Văn Liên</t>
  </si>
  <si>
    <t>SDC Nội Chùa,trang 112</t>
  </si>
  <si>
    <t>Dương Thị Hiền
Dương Văn Sức
Nguyễn Thị Hạnh</t>
  </si>
  <si>
    <t>SDC Nội Chùa,trang 64</t>
  </si>
  <si>
    <t>Dương Thị Thà
 Dương Văn Thịnh</t>
  </si>
  <si>
    <t>Dương Thị Thà</t>
  </si>
  <si>
    <t>SDC Nội Chùa,trang 168</t>
  </si>
  <si>
    <t xml:space="preserve">Dương Văn Cấy 
Dương Thị Lịch </t>
  </si>
  <si>
    <t xml:space="preserve">Dương Văn Cấy </t>
  </si>
  <si>
    <t>SDC Nội Chùa,trang 14</t>
  </si>
  <si>
    <t>(Dương văn Thỉnh)
Tăng Thị Mỳ</t>
  </si>
  <si>
    <t>Dương Văn Thỉnh</t>
  </si>
  <si>
    <t>SDC Nội Chùa,trang 156</t>
  </si>
  <si>
    <t>Dương Văn Nhuân
(Dương Văn Khách)
Dương Thị Tâm
Dương Văn Chi
Dương Thị Hạnh</t>
  </si>
  <si>
    <t>Dương Văn Khách</t>
  </si>
  <si>
    <t>SDC Nội Chùa,trang 80</t>
  </si>
  <si>
    <t>(Dương Văn Khách)
Dương Thị Hạnh
Nguyễn Văn Tỉnh</t>
  </si>
  <si>
    <t xml:space="preserve">Dương Văn Tuân </t>
  </si>
  <si>
    <t>SDC Nội Chùa,trang 166</t>
  </si>
  <si>
    <t xml:space="preserve">Dương Văn Chọn 
Dương Thị Nhung
Dương Thị Lữa
Dương Văn Lực
Nguyễn Thị Liền </t>
  </si>
  <si>
    <t xml:space="preserve">Dương Văn Chọn </t>
  </si>
  <si>
    <t>SDC Nội Chùa,trang 33</t>
  </si>
  <si>
    <t>Dương Thị Sự (vợ)
Dương Văn Năng
Giáp Hồng Quang</t>
  </si>
  <si>
    <t>SDC Nội Chùa,trang 89</t>
  </si>
  <si>
    <t>Dương Thị Mạch
Dương Văn Chi</t>
  </si>
  <si>
    <t>SĐC Nội Chùa, trang số 9</t>
  </si>
  <si>
    <t>Dương Thị Thoa 
Dương Văn Nam</t>
  </si>
  <si>
    <t xml:space="preserve">Dương Thị Thoa </t>
  </si>
  <si>
    <t>SDC Nội Chùa,trang 184</t>
  </si>
  <si>
    <t>Dương Văn Trì</t>
  </si>
  <si>
    <t>Nguyễn Thị Phóng</t>
  </si>
  <si>
    <t>SDC Nội Chùa,trang 127</t>
  </si>
  <si>
    <t>SDC Nội Chùa,trang 170</t>
  </si>
  <si>
    <t>Dương Văn Cường
Dương Quang Thái
Dương Thị Hậu</t>
  </si>
  <si>
    <t>STT 25</t>
  </si>
  <si>
    <t xml:space="preserve">TT
</t>
  </si>
  <si>
    <t>Tình trạng nộp GCN QSDĐ (sổ đỏ, hồng)</t>
  </si>
  <si>
    <t>Họ và tên
hộ được cấp GCN QSDĐ/ SĐC</t>
  </si>
  <si>
    <t>Vũ Quang Thái
(Vũ Văn Thái)</t>
  </si>
  <si>
    <t>Thôn Đống Vừng</t>
  </si>
  <si>
    <t>Vũ Văn Thái</t>
  </si>
  <si>
    <t>Số Q 705188</t>
  </si>
  <si>
    <t>Ngoài vùng</t>
  </si>
  <si>
    <t>SĐC trang 67- Nguyễn Văn Vụ- Cầu Đá- DT 360m2 (đã thu hồi 1 phần làm đường 293)</t>
  </si>
  <si>
    <t>Ao Hiên</t>
  </si>
  <si>
    <t>SĐC trang 67- Nguyễn Văn Vụ- Vườn dậy- DT 288m2</t>
  </si>
  <si>
    <t>Thành Hạnh</t>
  </si>
  <si>
    <t>SĐC trang 67- Nguyễn Văn Vụ- Cầu Đá- DT 96m2</t>
  </si>
  <si>
    <t>Phần Trăm</t>
  </si>
  <si>
    <t>Cửa Đình</t>
  </si>
  <si>
    <t>SĐC trang 67- Nguyễn Văn Vụ- Đồng Lăng- DT 168m2</t>
  </si>
  <si>
    <t>Dộc Sâu</t>
  </si>
  <si>
    <t>Vũ Văn Ân
Dương Thị Bé</t>
  </si>
  <si>
    <t>Vũ Văn Ân</t>
  </si>
  <si>
    <t xml:space="preserve">
Số Q705200</t>
  </si>
  <si>
    <t>SDĐC trang 156- Vườn Dậy 120m2</t>
  </si>
  <si>
    <t>Bãi Muống</t>
  </si>
  <si>
    <t>SĐC trang 157- Vườn Dậy- DT 288m2</t>
  </si>
  <si>
    <t>SĐC trang 156- Đồng Lăng- DT 168m2 (nhà ông thỏa tính đủ 168m2; còn lại nhà nguyễn văn đài thửa 727 thừa nhiều diện tích, tính lại)</t>
  </si>
  <si>
    <t>SĐC trang 156- Đồng Lăng- DT 216m2</t>
  </si>
  <si>
    <t>Chu Thị Sáu
(Vũ Văn Mai)</t>
  </si>
  <si>
    <t>Vũ Văn Mai</t>
  </si>
  <si>
    <t>Số Q705102</t>
  </si>
  <si>
    <t>Có sổ gốc</t>
  </si>
  <si>
    <t>Vũ Văn Quý
Chu Thị Toan</t>
  </si>
  <si>
    <t>Vũ Văn Quý</t>
  </si>
  <si>
    <t>Số Q 705130</t>
  </si>
  <si>
    <t>SĐC trang 110- Vườn dậy 144m2</t>
  </si>
  <si>
    <t>SĐC trang 147- Nguyễn Văn Thị- Cầu Đá- DT192m2</t>
  </si>
  <si>
    <t>SĐC trang 145- Nguyễn Thị Thềm- ĐỒng Lăng 360m2</t>
  </si>
  <si>
    <t>SĐC trang 161- Hoàng Văn Cải- ĐỒng Lăng- DT144m2</t>
  </si>
  <si>
    <t xml:space="preserve">
Vũ Văn Dũng
Dương Thị Huyền
(Vũ Văn Đại)</t>
  </si>
  <si>
    <t>Vũ Văn Đại</t>
  </si>
  <si>
    <t>SĐC Quyển 2
Trang 43</t>
  </si>
  <si>
    <t>Ông Vũ Văn Phượng (Yên Sơn nhận)</t>
  </si>
  <si>
    <t>Vũ Quang Long
(Vũ Văn Đại
Phùng Thị Hiểu)</t>
  </si>
  <si>
    <t>Sau Làng</t>
  </si>
  <si>
    <t xml:space="preserve"> Đỗ Thị Thuý
Vũ Quang Long</t>
  </si>
  <si>
    <t>Vũ Quang Long</t>
  </si>
  <si>
    <t>Số Q 726398</t>
  </si>
  <si>
    <t>Vũ Thị Tuyền</t>
  </si>
  <si>
    <t>SĐC Quyển 2
Trang 189</t>
  </si>
  <si>
    <t>Vũ Văn Mão
Ngụy Thị Chí</t>
  </si>
  <si>
    <t>Ngụy Thị Chí</t>
  </si>
  <si>
    <t>Số Q 705019</t>
  </si>
  <si>
    <t>Ông Bùi Việt Bắc là con ông Bùi Đình Sắc
SĐC trang 20- Bùi Việt Bắc- Đồng Lăng- DT168m2</t>
  </si>
  <si>
    <t>SĐC trang 76- Bùi Đình Sắc- Đồng Lăng- DT168m2</t>
  </si>
  <si>
    <t>SĐC trang 21- Đỗ Văn Bắc- Vườn dậy- DT 144m2</t>
  </si>
  <si>
    <t>Dương Ngọc Bền</t>
  </si>
  <si>
    <t>SĐC trang 17- Vườn dậy 96m2</t>
  </si>
  <si>
    <t>SĐC trang 10- Vũ Thị Bé- Cầu Đá- DT 288 m2</t>
  </si>
  <si>
    <t>Vũ Thị Tám</t>
  </si>
  <si>
    <t>Số Q 705185</t>
  </si>
  <si>
    <t>Vũ Văn Mẫn
Luyện Thị Lụa</t>
  </si>
  <si>
    <t>Vũ Văn Mẫn</t>
  </si>
  <si>
    <t xml:space="preserve">SDC Q2 
Trang 101 </t>
  </si>
  <si>
    <t>(Vũ Văn Tân
Nguyễn Thị Dựng)
Vũ Văn Huyên
Tăng Thị Lợi
Vũ Thị Tuyền</t>
  </si>
  <si>
    <t>Vũ Văn Tân</t>
  </si>
  <si>
    <t>Số Q 705192</t>
  </si>
  <si>
    <t>Vũ Văn Thỏa
Nguyễn Thị Lan
Vũ Văn Thích</t>
  </si>
  <si>
    <t>Vũ Văn Thỏa</t>
  </si>
  <si>
    <t>Số Q 705181</t>
  </si>
  <si>
    <t>SĐC trang 30- nguyễn Văn Cát- Cầu Đá- DT360m2</t>
  </si>
  <si>
    <t xml:space="preserve">Thửa chung 2 nhà:
- SĐC trang 30- nguyễn Văn Cát- Cầu Đá- DT192m2 (DT BĐGPMB là 321,2m2)
- SĐC trang 149- Nhà ông Nguyễn Văn THơm (Lưu)- Cầu Đá 96m2 </t>
  </si>
  <si>
    <t>SDĐC trang 149- Nguyễn Văn Thơm- Vườn dậy 192m2</t>
  </si>
  <si>
    <t>Vũ Văn Đáng
Hoàng Thị Lương</t>
  </si>
  <si>
    <t>SĐC trang 158- Vườn Dậy- DT 360m2</t>
  </si>
  <si>
    <t>Thửa chung với Vũ Văn Định</t>
  </si>
  <si>
    <t>Vũ Văn Hiền
Nguyễn Thị Bốn</t>
  </si>
  <si>
    <t>Vũ Văn Hiền</t>
  </si>
  <si>
    <t>Số Q 705061</t>
  </si>
  <si>
    <t>SĐC trang 24- Ao lấp 96m2</t>
  </si>
  <si>
    <t>SĐC trang 24- Đồng Lăng 144m2</t>
  </si>
  <si>
    <t>Vũ Văn Tiến
Hoàng Thị Cõn
Vũ Văn Kể</t>
  </si>
  <si>
    <t>Vũ Văn Tiến</t>
  </si>
  <si>
    <t>SĐC Quyển 2
Trang 176</t>
  </si>
  <si>
    <t>SĐC trang 174- Vườn dậy 216m2</t>
  </si>
  <si>
    <t>(Vũ Văn Y
Dương Thị Viên)
Vũ Văn Côn</t>
  </si>
  <si>
    <t>Vũ Văn Y</t>
  </si>
  <si>
    <t>SĐC Quyển 2
Trang 217</t>
  </si>
  <si>
    <t>SĐC trang 53- Bùi ĐÌnh Đô- Đồng Lăng 360m2 (Thu hồi 1 phần làm đường 293)</t>
  </si>
  <si>
    <t>SĐC trang 24- Phùng Thị Ngà- Đồng Lăng 216m2</t>
  </si>
  <si>
    <t>Không có trong sổ đỏ, cần họp quân dân chính để xác định nguồn gốc</t>
  </si>
  <si>
    <t>Nguyễn Thị Dăn
(Vũ Văn Việt)</t>
  </si>
  <si>
    <t>Vũ Văn Việt</t>
  </si>
  <si>
    <t>SĐC Quyển 4
trang 12</t>
  </si>
  <si>
    <t>SĐC trang 174- Đồng Lăng 192m2</t>
  </si>
  <si>
    <t>SĐC trang 28- Lăng- DT96m2</t>
  </si>
  <si>
    <t>Xem xét lại họp quân dân chính
SĐC trang 15- Nguyễn Văn Nền- Phạm Thị Nghị- Cầu Đá- DT 240m2</t>
  </si>
  <si>
    <t>SĐC trang 15- Nguyễn Văn Nền- Vườn dậy 168m2</t>
  </si>
  <si>
    <t>Vũ Văn Phượng
Vũ Thị Chiên</t>
  </si>
  <si>
    <t>Vũ Văn Phượng</t>
  </si>
  <si>
    <t>Q705122</t>
  </si>
  <si>
    <t>Hà Văn Hoạt 
Hoàng Thị Vựng</t>
  </si>
  <si>
    <t>CC 468 825</t>
  </si>
  <si>
    <t>CH 01803</t>
  </si>
  <si>
    <t>SĐC trang 96- Vườn dậy 144m2</t>
  </si>
  <si>
    <t>SDC trang 114- ĐỒng Lăng- DT 384m2</t>
  </si>
  <si>
    <t>SĐC trang 80- Bùi Đình Hưng- Vườn Dậy- DT 360m2 (đã thu hồi 1 phần làm đường 293)</t>
  </si>
  <si>
    <t>Vũ Văn Chi 
Dương Thị Loan</t>
  </si>
  <si>
    <t xml:space="preserve">Vũ Văn Chi </t>
  </si>
  <si>
    <t xml:space="preserve">Số Q 705017
</t>
  </si>
  <si>
    <t>SĐC trang 97- Đồng Lăng 144m2</t>
  </si>
  <si>
    <t>SĐC trang 12- Nguyễn Thị Bé- Vườn dậy- DT192m2</t>
  </si>
  <si>
    <t>SĐC trang 152- Dương Đăng Lan- Vườn dậy- DT168m2</t>
  </si>
  <si>
    <t>SĐC trang 147- Nguyễn Văn Lân-Vườn Dậy- 288m2</t>
  </si>
  <si>
    <t>SĐC trang 147- Nguyễn Văn Lân- Cầu Đá- DT 192m2</t>
  </si>
  <si>
    <t>Vũ Xuân Đãng
Dương Thị Thịnh</t>
  </si>
  <si>
    <t>Vũ Văn Đãng</t>
  </si>
  <si>
    <t>Số Q 705042</t>
  </si>
  <si>
    <t>SĐC trang 134- Dương Đức Mạnh- Cầu Đá- DT 480m2</t>
  </si>
  <si>
    <t>SĐC trang 146- Cầu Đá- DT 240m2</t>
  </si>
  <si>
    <t>Vũ Văn Kể
Dương Thị Bình</t>
  </si>
  <si>
    <t>SĐC,  Quyển 2,Trang 78</t>
  </si>
  <si>
    <t>SĐC trang 21- Dương Đăng Ngãi- Đồng Lăng 360 m2</t>
  </si>
  <si>
    <t>SĐC trang 99- Nguyễn Thị Tới- Vườn Dậy- DT 264m2</t>
  </si>
  <si>
    <t>sổ đỏ mới có, sổ địa chính không có</t>
  </si>
  <si>
    <t>SĐC trang 20- Vườn Dậy- 240m2</t>
  </si>
  <si>
    <t>Vũ Văn Chức
Nguyễn Thị Tạo</t>
  </si>
  <si>
    <t>Vũ Văn Chức</t>
  </si>
  <si>
    <t>Số Q 705021</t>
  </si>
  <si>
    <t>Hai nhà đang nhận chung 1 thủa 676, cần mời hai nhà ra làm việc:
SĐC trang 117- Vườn dậy 192m2- Nguyễn Thị Luyến</t>
  </si>
  <si>
    <t>Vũ Văn Hảo
Nguyễn Thị Quế</t>
  </si>
  <si>
    <t>Vũ Văn Hảo</t>
  </si>
  <si>
    <t>Số Q 705062</t>
  </si>
  <si>
    <t>Vũ Văn Sang
Vũ Văn Hưởng</t>
  </si>
  <si>
    <t>Vũ Văn Sang</t>
  </si>
  <si>
    <t>Số Q 705144</t>
  </si>
  <si>
    <t>SĐC trang 39- Vườn Dậy 168m2</t>
  </si>
  <si>
    <t>Vũ Văn Tính
Nguyễn Thị Nhương</t>
  </si>
  <si>
    <t>Vũ Văn Tính</t>
  </si>
  <si>
    <t>Số Q 705182</t>
  </si>
  <si>
    <t xml:space="preserve">SĐC trang  121- Nguyễn Văn Tam- Vườn dậy DT 264m2 </t>
  </si>
  <si>
    <t>SĐC trang 98- Bùi Đình Tâm_ Đồng Lăng - DT 120m2</t>
  </si>
  <si>
    <t>Vũ Huy Sự
Hà Thị Ký</t>
  </si>
  <si>
    <t>Vũ Huy Sự</t>
  </si>
  <si>
    <t>Số Q 705142</t>
  </si>
  <si>
    <t>Đồng Lăng 120 m2, SĐC trang 152</t>
  </si>
  <si>
    <t>Vườn dậy 360m2, SĐC trang 152</t>
  </si>
  <si>
    <t>Vũ Văn Bản
Hoàng Thị Mến</t>
  </si>
  <si>
    <t>Vũ Văn Bản</t>
  </si>
  <si>
    <t>Số Q 705004</t>
  </si>
  <si>
    <t>Vũ Văn Biên
Hoàng Thị Lý</t>
  </si>
  <si>
    <t>Vũ Văn Biên</t>
  </si>
  <si>
    <t>Số Q 705005</t>
  </si>
  <si>
    <t>Vũ Văn Hùng
Nguyễn Thị Thìn</t>
  </si>
  <si>
    <t>Vũ Văn Hùng</t>
  </si>
  <si>
    <t>Số Q 705064</t>
  </si>
  <si>
    <t>Vũ Quang Trường
Nguyễn Thị Hồng</t>
  </si>
  <si>
    <t>Vũ Văn Trường</t>
  </si>
  <si>
    <t>Số Q 705189</t>
  </si>
  <si>
    <t>Vũ Văn Cần
Hoàng Thị Bình
Dương Thị Bé (chị dâu)</t>
  </si>
  <si>
    <t>Vũ Văn Cần</t>
  </si>
  <si>
    <t>Số Q 705020</t>
  </si>
  <si>
    <t>Vũ Văn Hải
Dương Thị Thời</t>
  </si>
  <si>
    <t xml:space="preserve">Vũ Văn Hải </t>
  </si>
  <si>
    <t>SĐC, Quyển 2, trang 64</t>
  </si>
  <si>
    <t xml:space="preserve">Lương Thị Bút
Vũ Ngọc Lan
Vũ Văn Huệ
</t>
  </si>
  <si>
    <t xml:space="preserve">Vũ Văn Lan
</t>
  </si>
  <si>
    <t>Số Q 705089</t>
  </si>
  <si>
    <t>Vũ Văn Độ
Nguyễn Thị Nghìn</t>
  </si>
  <si>
    <t>Vũ Văn Độ</t>
  </si>
  <si>
    <t>Số Q 705040</t>
  </si>
  <si>
    <t>SĐC trang 98- Bùi Đình Tâm_ Vườn dậy - DT 288m2</t>
  </si>
  <si>
    <t>Vũ Văn Tới
Dương Thị Thư</t>
  </si>
  <si>
    <t>Vũ Văn Tới</t>
  </si>
  <si>
    <t>SĐC Quyển 2
Trang 174</t>
  </si>
  <si>
    <t>Vũ Văn Toán
Nguyễn Thị Tuyết</t>
  </si>
  <si>
    <t>Vũ Văn Toán</t>
  </si>
  <si>
    <t>Số Q 705183</t>
  </si>
  <si>
    <t>Vũ Ngọc Chừng
Nguyễn Thị Chín</t>
  </si>
  <si>
    <t>Vũ Văn Chừng</t>
  </si>
  <si>
    <t>Số Q 705018</t>
  </si>
  <si>
    <t>Vũ Văn Quang
Dương Thị Liệu</t>
  </si>
  <si>
    <t>Vũ Văn Quang</t>
  </si>
  <si>
    <t>Số Q 705132</t>
  </si>
  <si>
    <t>Vũ Thị Mỳ</t>
  </si>
  <si>
    <t>Số Q 705101</t>
  </si>
  <si>
    <t>427,8</t>
  </si>
  <si>
    <t>(Vũ Văn Tuấn)
Vũ Thị Mến 
Vũ Văn Toán</t>
  </si>
  <si>
    <t>Số Q 705187</t>
  </si>
  <si>
    <t>Vũ Văn Thể
Hoàng Thị Đợi</t>
  </si>
  <si>
    <t>Vũ Văn Thể</t>
  </si>
  <si>
    <t>Số Q 705186</t>
  </si>
  <si>
    <t>Dương Thị Lý 
Vũ Văn Tưởng</t>
  </si>
  <si>
    <t>Số Q 705179</t>
  </si>
  <si>
    <t>(Vũ Văn Lợi
Dương Thị Nhỡ)
Vũ Văn Tài</t>
  </si>
  <si>
    <t>Vũ Văn Lợi</t>
  </si>
  <si>
    <t>SĐC, Quyển2 
Trang 89</t>
  </si>
  <si>
    <t>Vũ Văn Hạnh
Dương Thị Dần</t>
  </si>
  <si>
    <t>Vũ Văn Hạnh</t>
  </si>
  <si>
    <t>Số Q 705060</t>
  </si>
  <si>
    <t>Vũ Văn Lưỡng
Dương thị Tâm</t>
  </si>
  <si>
    <t>Vũ Văn Lưỡng</t>
  </si>
  <si>
    <t xml:space="preserve">SDC, Quyển 2, Trang 88 </t>
  </si>
  <si>
    <t>SĐC trang 22- Hà Tuấn Nga- Đồng Lăng 480m2</t>
  </si>
  <si>
    <t>Nguyễn Văn Dinh</t>
  </si>
  <si>
    <t>Không có trong sổ đỏ, cần họp quân dân chính</t>
  </si>
  <si>
    <t>SĐC trang 59- Đồng Lăng 264m2</t>
  </si>
  <si>
    <t>SĐC trang 59- Vườn dậy 240 m2</t>
  </si>
  <si>
    <t>SĐC trang 75- Vũ Chí Sinh- Đồng Lăng 240m2</t>
  </si>
  <si>
    <t>Vũ Văn Thọ 
Hoàng Thị Sen</t>
  </si>
  <si>
    <t>Vũ Văn Thọ</t>
  </si>
  <si>
    <t>Số Q 705190</t>
  </si>
  <si>
    <t>SĐC trang 144- Nguyễn Văn Mạnh- Đồng Lăng- DT 216m2</t>
  </si>
  <si>
    <t>SĐC trang 17- Nguyễn Thị Năm- ĐỒng Lăng 72m2</t>
  </si>
  <si>
    <t>Vũ Xuân Thực
(Vũ Văn Thực)
Dương Thị Hạnh</t>
  </si>
  <si>
    <t>Vũ Văn Thực</t>
  </si>
  <si>
    <t>SĐC, Quyển2, T rang178</t>
  </si>
  <si>
    <t>SDC, Quyển 2, Trang178</t>
  </si>
  <si>
    <t>Vũ Văn Đào
Hoàng Thị Rõ</t>
  </si>
  <si>
    <t>Số Q 705043</t>
  </si>
  <si>
    <t>Chung với Vũ văn Sự</t>
  </si>
  <si>
    <t>Vũ Thị Thà
(Dương Văn Sinh)</t>
  </si>
  <si>
    <t>Vũ Thị Thà</t>
  </si>
  <si>
    <t>Số Q 705184</t>
  </si>
  <si>
    <t>Vũ Văn Quảng
Dương Thị Liên</t>
  </si>
  <si>
    <t>Vũ Văn Quảng</t>
  </si>
  <si>
    <t>Số Q 705133</t>
  </si>
  <si>
    <t>Vũ Văn Cường
Phùng Thị Tròn</t>
  </si>
  <si>
    <t>Vũ Văn Cường</t>
  </si>
  <si>
    <t>Số Q 705022</t>
  </si>
  <si>
    <t>SĐC trang 166- Bùi ĐÌnh Liêu- Đồng Lăng 168m2</t>
  </si>
  <si>
    <t>Ông Nguyễn Văn Cát là bố vợ (Có sổ đỏ)</t>
  </si>
  <si>
    <t>SĐC trang 63- Đỗ Danh Vị- Cầu Đá 480m2 sổ cũ bao gồm cả hai thửa 448 và 449</t>
  </si>
  <si>
    <t>SĐC trang 169- Lăng- DT168m2</t>
  </si>
  <si>
    <t>SĐC trang 169- Lăng- DT120m2</t>
  </si>
  <si>
    <t>SĐC trang 49- Vườn dậy- DT 480m2</t>
  </si>
  <si>
    <t>SĐC trang 49- Vườn Dậy- 240m2</t>
  </si>
  <si>
    <t>Vũ Văn Quyền
Dương Thị Na</t>
  </si>
  <si>
    <t>SDC, Quyển 2, Trang 131</t>
  </si>
  <si>
    <t>Vũ Xuân Thụ
(Vũ Văn Thụ)
Dương Thị Dung</t>
  </si>
  <si>
    <t>Vũ Văn Thụ</t>
  </si>
  <si>
    <t xml:space="preserve">SĐC, Quyển 02, Trang192 </t>
  </si>
  <si>
    <t>Vũ Văn Quang
Dương Thị Liệu
Vũ Văn Hiền
Vũ Văn Lưỡng
Vũ Văn Thỏa
Vũ Văn Quảng
Vũ Văn Hảo
Vũ Văn Hạnh</t>
  </si>
  <si>
    <t>Số Q 705133
SDC T 133 Q2</t>
  </si>
  <si>
    <t>Vũ Văn Hải
Dương Thị Thời
Vũ Văn Quảng
Vũ Văn Độ
Vũ Văn Hùng
Vũ Huy Sự</t>
  </si>
  <si>
    <t>Đống Vừng</t>
  </si>
  <si>
    <t xml:space="preserve"> Số Q 705040
SĐC Quyển 2
Trang 42</t>
  </si>
  <si>
    <t>Số Q 705064
SDC t65 Q2</t>
  </si>
  <si>
    <t>Số Q 705142
SĐC Quyển 2
Trang 142</t>
  </si>
  <si>
    <t>Vũ Văn Mẫn
Luyện Thị Lụa
Vũ Văn Quý
Vũ Văn Đào
Vũ Văn Tưởng
Ngụy Thị Chí
Vũ Văn Phượng
Vũ Văn Hạnh
Vũ Văn Tính
Vũ Huy Sự
Chu Thị Sáu</t>
  </si>
  <si>
    <t>Vũ Văn Đào</t>
  </si>
  <si>
    <t>Vũ Văn Định 
Hoàng Thị Luyến</t>
  </si>
  <si>
    <t>Q 654098</t>
  </si>
  <si>
    <t>Ngoài Vùng</t>
  </si>
  <si>
    <t>Vũ Xuân Đãng</t>
  </si>
  <si>
    <t>Số Q 705042
SĐC Quyển 2
Trang 44</t>
  </si>
  <si>
    <t>Vũ Văn Phương
Vũ Quang Long
Đỗ Thị Thúy</t>
  </si>
  <si>
    <t>Vũ Quang Long
Đỗ Thị Thúy</t>
  </si>
  <si>
    <t>Vũ Văn Phương
Vũ Văn Biên
Vũ Văn Tính</t>
  </si>
  <si>
    <r>
      <t xml:space="preserve">DANH SÁCH THU HỒI ĐẤT ĐỂ THỰC HIỆN DỰ ÁN: 
KHU DÂN CƯ LAN SƠN SỐ 1 ( GIAI ĐOẠN I), HUYỆN LỤC NAM - ĐỢT 1
ĐỊA PHẬN THÔN NỘI CHÙA, XÃ YÊN SƠN, HUYỆN LỤC NAM, TỈNH BẮC GIANG
</t>
    </r>
    <r>
      <rPr>
        <b/>
        <i/>
        <sz val="16"/>
        <color rgb="FF000000"/>
        <rFont val="Times New Roman"/>
        <family val="1"/>
      </rPr>
      <t>(Kèm theo Quyết định số: 429/QĐ-UBND ngày 02/5/2024 của UBND huyện Lục Nam)</t>
    </r>
  </si>
  <si>
    <r>
      <t xml:space="preserve">DANH SÁCH THU ĐẤT ĐỂ THỰC HIỆN DỰ ÁN:
 KHU DÂN CƯ LAN SƠN SỐ 1 (GIAI ĐOẠN 1), HUYỆN LỤC NAM - ĐỢT 1
ĐỊA ĐIỂM: THÔN MUỐI, XÃ LAN MẪU, HUYỆN LỤC NAM, TỈNH BẮC GIANG
</t>
    </r>
    <r>
      <rPr>
        <b/>
        <i/>
        <sz val="16"/>
        <rFont val="Times New Roman"/>
        <family val="1"/>
      </rPr>
      <t>(Kèm theo Quyết định số: 429 /QĐ-UBND ngày 02/5/2024 của UBND huyện Lục Nam)</t>
    </r>
  </si>
  <si>
    <r>
      <t xml:space="preserve">DANH SÁCH THU HỒI ĐẤT ĐỂ THỰC HIỆN DỰ ÁN: 
KHU DÂN CƯ LAN SƠN SỐ 1 ( GIAI ĐOẠN I), HUYỆN LỤC NAM - ĐỢT 1
ĐỊA ĐIỂM: THÔN NỘI ĐÌNH, XÃ YÊN SƠN, HUYỆN LỤC NAM, TỈNH BẮC GIANG
</t>
    </r>
    <r>
      <rPr>
        <b/>
        <i/>
        <sz val="16"/>
        <color rgb="FF000000"/>
        <rFont val="Times New Roman"/>
        <family val="1"/>
      </rPr>
      <t>(Kèm theo Quyết định số: 429 /QĐ-UBND ngày 02/5/2024 của UBND huyện Lục Nam)</t>
    </r>
  </si>
  <si>
    <r>
      <t xml:space="preserve"> DANH SÁCH THU ĐẤT ĐỂ THỰC HIỆN DỰ ÁN:
 KHU DÂN CƯ LAN SƠN SỐ 1 (GIAI ĐOẠN 1), HUYỆN LỤC NAM - ĐỢT 1
ĐỊA ĐIỂM: THÔN TRẠI HAI, XÃ YÊN SƠN, HUYỆN LỤC NAM, TỈNH BẮC GIANG
</t>
    </r>
    <r>
      <rPr>
        <b/>
        <i/>
        <sz val="16"/>
        <color theme="1"/>
        <rFont val="Times New Roman"/>
        <family val="1"/>
      </rPr>
      <t>(Kèm theo Quyết định số: 429 /QĐ-UBND ngày 02/5/2024 của UBND huyện Lục Nam)</t>
    </r>
  </si>
  <si>
    <r>
      <t xml:space="preserve"> DANH SÁCH THU ĐẤT ĐỂ THỰC HIỆN DỰ ÁN:
 KHU DÂN CƯ LAN SƠN SỐ 1 (GIAI ĐOẠN 1), HUYỆN LỤC NAM - ĐỢT 1
ĐỊA ĐIỂM THU HỒI: TẠI THÔN YÊN THỊNH, XÃ YÊN SƠN, HUYỆN LỤC NAM, TỈNH BẮC GIANG
</t>
    </r>
    <r>
      <rPr>
        <b/>
        <i/>
        <sz val="16"/>
        <color theme="1"/>
        <rFont val="Times New Roman"/>
        <family val="1"/>
      </rPr>
      <t>(Kèm theo Quyết định số: 429 /QĐ-UBND ngày 02/5/2024 của UBND huyện Lục Nam)</t>
    </r>
  </si>
  <si>
    <r>
      <t xml:space="preserve"> PHƯƠNG ÁN TÍNH TOÁN BỒI THƯỜNG, HỖ TRỢ  KHI NHÀ NƯỚC THU ĐẤT ĐỂ THỰC HIỆN DỰ ÁN:
 KHU DÂN CƯ LAN SƠN SỐ 1 (GIAI ĐOẠN 1), HUYỆN LỤC NAM - ĐỢT 1
ĐỊA ĐIỂM: THÔN ĐỐNG VỪNG, XÃ YÊN SƠN, HUYỆN LỤC NAM, TỈNH BẮC GIANG
</t>
    </r>
    <r>
      <rPr>
        <b/>
        <i/>
        <sz val="16"/>
        <rFont val="Times New Roman"/>
        <family val="1"/>
      </rPr>
      <t>(Kèm theo Quyết định số: 429 /QĐ-UBND ngày 02/5/2024 của UBND huyện Lục Nam)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</si>
</sst>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0_);_(* \(#,##0.0\);_(* &quot;-&quot;??_);_(@_)"/>
    <numFmt numFmtId="165" formatCode="_(* #,##0_);_(* \(#,##0\);_(* &quot;-&quot;??_);_(@_)"/>
    <numFmt numFmtId="166" formatCode="0.0"/>
    <numFmt numFmtId="167" formatCode="_(* #,##0.0_);_(* \(#,##0.0\);_(* &quot;-&quot;?_);_(@_)"/>
    <numFmt numFmtId="168" formatCode="_(* #,##0.000_);_(* \(#,##0.000\);_(* &quot;-&quot;?_);_(@_)"/>
    <numFmt numFmtId="169" formatCode="0.0_);\(0.0\)"/>
    <numFmt numFmtId="170" formatCode="_(* #,##0.000_);_(* \(#,##0.000\);_(* &quot;-&quot;??_);_(@_)"/>
    <numFmt numFmtId="171" formatCode="#,##0.0"/>
    <numFmt numFmtId="172" formatCode="_-* #,##0.0\ _₫_-;\-* #,##0.0\ _₫_-;_-* &quot;-&quot;?\ _₫_-;_-@_-"/>
  </numFmts>
  <fonts count="35" x14ac:knownFonts="1">
    <font>
      <sz val="11"/>
      <color theme="1"/>
      <name val="Calibri"/>
      <family val="2"/>
      <scheme val="minor"/>
    </font>
    <font>
      <sz val="11"/>
      <color theme="1"/>
      <name val="Calibri"/>
      <family val="2"/>
      <scheme val="minor"/>
    </font>
    <font>
      <b/>
      <sz val="12"/>
      <name val="Times New Roman"/>
      <family val="1"/>
    </font>
    <font>
      <b/>
      <sz val="12"/>
      <color theme="1"/>
      <name val="Times New Roman"/>
      <family val="1"/>
    </font>
    <font>
      <sz val="12"/>
      <color theme="1"/>
      <name val="Times New Roman"/>
      <family val="1"/>
    </font>
    <font>
      <sz val="12"/>
      <name val="Times New Roman"/>
      <family val="1"/>
    </font>
    <font>
      <sz val="11"/>
      <color theme="1"/>
      <name val="Times New Roman"/>
      <family val="1"/>
    </font>
    <font>
      <b/>
      <sz val="11"/>
      <color theme="1"/>
      <name val="Times New Roman"/>
      <family val="1"/>
    </font>
    <font>
      <sz val="13"/>
      <name val="Times New Roman"/>
      <family val="1"/>
    </font>
    <font>
      <b/>
      <sz val="14"/>
      <color theme="1"/>
      <name val="Times New Roman"/>
      <family val="1"/>
    </font>
    <font>
      <b/>
      <sz val="11"/>
      <color theme="1"/>
      <name val="Calibri"/>
      <family val="2"/>
      <scheme val="minor"/>
    </font>
    <font>
      <b/>
      <sz val="13"/>
      <name val="Times New Roman"/>
      <family val="1"/>
    </font>
    <font>
      <b/>
      <sz val="16"/>
      <name val="Times New Roman"/>
      <family val="1"/>
    </font>
    <font>
      <b/>
      <i/>
      <sz val="16"/>
      <name val="Times New Roman"/>
      <family val="1"/>
    </font>
    <font>
      <sz val="10"/>
      <name val="Arial"/>
    </font>
    <font>
      <b/>
      <sz val="20"/>
      <color indexed="8"/>
      <name val="Times New Roman"/>
      <family val="1"/>
    </font>
    <font>
      <b/>
      <i/>
      <sz val="16"/>
      <color rgb="FF000000"/>
      <name val="Times New Roman"/>
      <family val="1"/>
    </font>
    <font>
      <b/>
      <sz val="14"/>
      <name val="Times New Roman"/>
      <family val="1"/>
    </font>
    <font>
      <i/>
      <sz val="14"/>
      <name val="Times New Roman"/>
      <family val="1"/>
    </font>
    <font>
      <sz val="10"/>
      <name val="Arial"/>
      <family val="2"/>
    </font>
    <font>
      <b/>
      <sz val="13"/>
      <color indexed="8"/>
      <name val="Times New Roman"/>
      <family val="1"/>
    </font>
    <font>
      <sz val="14"/>
      <name val="Times New Roman"/>
      <family val="1"/>
    </font>
    <font>
      <b/>
      <sz val="13"/>
      <color theme="1"/>
      <name val="Times New Roman"/>
      <family val="1"/>
    </font>
    <font>
      <b/>
      <sz val="20"/>
      <color theme="1"/>
      <name val="Times New Roman"/>
      <family val="1"/>
    </font>
    <font>
      <b/>
      <i/>
      <sz val="16"/>
      <color theme="1"/>
      <name val="Times New Roman"/>
      <family val="1"/>
    </font>
    <font>
      <sz val="13"/>
      <color theme="1"/>
      <name val="Times New Roman"/>
      <family val="1"/>
    </font>
    <font>
      <b/>
      <sz val="15"/>
      <color theme="1"/>
      <name val="Times New Roman"/>
      <family val="1"/>
    </font>
    <font>
      <b/>
      <sz val="12"/>
      <color indexed="8"/>
      <name val="Times New Roman"/>
      <family val="1"/>
    </font>
    <font>
      <sz val="14"/>
      <color theme="1"/>
      <name val="Times New Roman"/>
      <family val="1"/>
    </font>
    <font>
      <b/>
      <sz val="16"/>
      <color theme="1"/>
      <name val="Times New Roman"/>
      <family val="1"/>
    </font>
    <font>
      <sz val="12"/>
      <color indexed="8"/>
      <name val="Times New Roman"/>
      <family val="1"/>
    </font>
    <font>
      <b/>
      <sz val="14"/>
      <color indexed="8"/>
      <name val="Times New Roman"/>
      <family val="1"/>
    </font>
    <font>
      <sz val="14"/>
      <color indexed="8"/>
      <name val="Times New Roman"/>
      <family val="1"/>
    </font>
    <font>
      <sz val="13"/>
      <color indexed="8"/>
      <name val="Times New Roman"/>
      <family val="1"/>
    </font>
    <font>
      <b/>
      <i/>
      <sz val="12"/>
      <color indexed="8"/>
      <name val="Times New Roman"/>
      <family val="1"/>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0" fontId="14" fillId="0" borderId="0"/>
    <xf numFmtId="43" fontId="19"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cellStyleXfs>
  <cellXfs count="586">
    <xf numFmtId="0" fontId="0" fillId="0" borderId="0" xfId="0"/>
    <xf numFmtId="0" fontId="2" fillId="0" borderId="2" xfId="1" applyNumberFormat="1" applyFont="1" applyFill="1" applyBorder="1" applyAlignment="1">
      <alignment horizontal="center" vertical="center" wrapText="1"/>
    </xf>
    <xf numFmtId="0" fontId="5" fillId="0" borderId="2" xfId="0" applyFont="1" applyBorder="1" applyAlignment="1">
      <alignment horizontal="center" vertical="center"/>
    </xf>
    <xf numFmtId="165" fontId="5" fillId="5" borderId="2" xfId="1" quotePrefix="1" applyNumberFormat="1" applyFont="1" applyFill="1" applyBorder="1" applyAlignment="1">
      <alignment horizontal="center" vertical="center" wrapText="1"/>
    </xf>
    <xf numFmtId="165" fontId="5" fillId="0" borderId="2" xfId="1" quotePrefix="1" applyNumberFormat="1" applyFont="1" applyFill="1" applyBorder="1" applyAlignment="1">
      <alignment horizontal="center" vertical="center" wrapText="1"/>
    </xf>
    <xf numFmtId="0" fontId="5" fillId="0" borderId="2" xfId="1" quotePrefix="1" applyNumberFormat="1" applyFont="1" applyFill="1" applyBorder="1" applyAlignment="1">
      <alignment horizontal="center" vertical="center" wrapText="1"/>
    </xf>
    <xf numFmtId="164" fontId="5" fillId="0" borderId="2" xfId="1" quotePrefix="1" applyNumberFormat="1" applyFont="1" applyFill="1" applyBorder="1" applyAlignment="1">
      <alignment horizontal="center" vertical="center" wrapText="1"/>
    </xf>
    <xf numFmtId="0" fontId="2" fillId="0" borderId="2" xfId="1" quotePrefix="1"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xf>
    <xf numFmtId="49" fontId="5" fillId="0" borderId="2" xfId="1" quotePrefix="1" applyNumberFormat="1" applyFont="1" applyFill="1" applyBorder="1" applyAlignment="1">
      <alignment horizontal="center" vertical="center" wrapText="1"/>
    </xf>
    <xf numFmtId="0" fontId="6" fillId="0" borderId="0" xfId="0" applyFont="1"/>
    <xf numFmtId="49" fontId="6" fillId="0" borderId="0" xfId="0" applyNumberFormat="1" applyFont="1"/>
    <xf numFmtId="0" fontId="7" fillId="0" borderId="2" xfId="0" applyFont="1" applyBorder="1" applyAlignment="1">
      <alignment horizontal="center" vertical="center" wrapText="1"/>
    </xf>
    <xf numFmtId="0" fontId="6" fillId="0" borderId="2" xfId="0" applyFont="1" applyBorder="1"/>
    <xf numFmtId="0" fontId="6" fillId="2" borderId="2" xfId="0" applyFont="1" applyFill="1" applyBorder="1"/>
    <xf numFmtId="166" fontId="6" fillId="0" borderId="2" xfId="0" applyNumberFormat="1" applyFont="1" applyBorder="1"/>
    <xf numFmtId="166" fontId="7" fillId="12" borderId="2" xfId="0" applyNumberFormat="1" applyFont="1" applyFill="1" applyBorder="1"/>
    <xf numFmtId="0" fontId="6" fillId="6" borderId="2" xfId="0" applyFont="1" applyFill="1" applyBorder="1"/>
    <xf numFmtId="0" fontId="6" fillId="4" borderId="2" xfId="0" applyFont="1" applyFill="1" applyBorder="1"/>
    <xf numFmtId="0" fontId="6" fillId="7" borderId="2" xfId="0" applyFont="1" applyFill="1" applyBorder="1"/>
    <xf numFmtId="0" fontId="6" fillId="8" borderId="2" xfId="0" applyFont="1" applyFill="1" applyBorder="1"/>
    <xf numFmtId="0" fontId="6" fillId="10" borderId="2" xfId="0" applyFont="1" applyFill="1" applyBorder="1"/>
    <xf numFmtId="0" fontId="6" fillId="9" borderId="2" xfId="0" applyFont="1" applyFill="1" applyBorder="1"/>
    <xf numFmtId="0" fontId="6" fillId="11" borderId="2" xfId="0" applyFont="1" applyFill="1" applyBorder="1"/>
    <xf numFmtId="0" fontId="3" fillId="0" borderId="2" xfId="0" applyFont="1" applyBorder="1" applyAlignment="1">
      <alignment horizontal="center" vertical="center" wrapText="1"/>
    </xf>
    <xf numFmtId="0" fontId="4" fillId="0" borderId="0" xfId="0" applyFont="1"/>
    <xf numFmtId="0" fontId="4" fillId="2" borderId="0" xfId="0" applyFont="1" applyFill="1"/>
    <xf numFmtId="0" fontId="4" fillId="0" borderId="0" xfId="0" applyFont="1" applyAlignment="1">
      <alignment vertical="center"/>
    </xf>
    <xf numFmtId="1"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0" borderId="2" xfId="1" quotePrefix="1" applyNumberFormat="1" applyFont="1" applyFill="1" applyBorder="1" applyAlignment="1">
      <alignment horizontal="center" vertical="center" wrapText="1"/>
    </xf>
    <xf numFmtId="1" fontId="5" fillId="0" borderId="2" xfId="1" quotePrefix="1" applyNumberFormat="1" applyFont="1" applyFill="1" applyBorder="1" applyAlignment="1">
      <alignment horizontal="center" vertical="center" wrapText="1"/>
    </xf>
    <xf numFmtId="165" fontId="8" fillId="0" borderId="2" xfId="1" quotePrefix="1" applyNumberFormat="1" applyFont="1" applyFill="1" applyBorder="1" applyAlignment="1">
      <alignment horizontal="center" vertical="center" wrapText="1"/>
    </xf>
    <xf numFmtId="165" fontId="8" fillId="3" borderId="2" xfId="1" quotePrefix="1" applyNumberFormat="1" applyFont="1" applyFill="1" applyBorder="1" applyAlignment="1">
      <alignment horizontal="center" vertical="center" wrapText="1"/>
    </xf>
    <xf numFmtId="165" fontId="5" fillId="3" borderId="2" xfId="1" quotePrefix="1" applyNumberFormat="1" applyFont="1" applyFill="1" applyBorder="1" applyAlignment="1">
      <alignment horizontal="center" vertical="center" wrapText="1"/>
    </xf>
    <xf numFmtId="165" fontId="8" fillId="5" borderId="2" xfId="1" quotePrefix="1" applyNumberFormat="1" applyFont="1" applyFill="1" applyBorder="1" applyAlignment="1">
      <alignment horizontal="center" vertical="center" wrapText="1"/>
    </xf>
    <xf numFmtId="0" fontId="4" fillId="0" borderId="2" xfId="0" applyFont="1" applyBorder="1" applyAlignment="1">
      <alignment horizontal="center" vertical="center"/>
    </xf>
    <xf numFmtId="0" fontId="10" fillId="0" borderId="0" xfId="0" applyFont="1"/>
    <xf numFmtId="0" fontId="8" fillId="0" borderId="0" xfId="0" applyFont="1"/>
    <xf numFmtId="164" fontId="8" fillId="0" borderId="0" xfId="0" applyNumberFormat="1" applyFont="1" applyAlignment="1">
      <alignment vertical="center"/>
    </xf>
    <xf numFmtId="164" fontId="8" fillId="0" borderId="0" xfId="0" applyNumberFormat="1" applyFont="1"/>
    <xf numFmtId="1" fontId="11" fillId="0" borderId="2" xfId="1" quotePrefix="1" applyNumberFormat="1" applyFont="1" applyFill="1" applyBorder="1" applyAlignment="1">
      <alignment horizontal="center" vertical="center" wrapText="1"/>
    </xf>
    <xf numFmtId="0" fontId="11" fillId="0" borderId="2" xfId="0" applyFont="1" applyBorder="1" applyAlignment="1">
      <alignment horizontal="center" vertical="center"/>
    </xf>
    <xf numFmtId="164" fontId="11" fillId="0" borderId="2" xfId="1" quotePrefix="1" applyNumberFormat="1" applyFont="1" applyFill="1" applyBorder="1" applyAlignment="1">
      <alignment horizontal="center" vertical="center" wrapText="1"/>
    </xf>
    <xf numFmtId="0" fontId="11" fillId="0" borderId="0" xfId="0" applyFont="1"/>
    <xf numFmtId="164" fontId="11" fillId="0" borderId="2" xfId="0" applyNumberFormat="1" applyFont="1" applyBorder="1" applyAlignment="1">
      <alignment horizontal="center" vertical="center"/>
    </xf>
    <xf numFmtId="0" fontId="11" fillId="13" borderId="0" xfId="0" applyFont="1" applyFill="1"/>
    <xf numFmtId="1" fontId="11" fillId="0" borderId="6" xfId="1" quotePrefix="1" applyNumberFormat="1" applyFont="1" applyFill="1" applyBorder="1" applyAlignment="1">
      <alignment horizontal="center" vertical="center" wrapText="1"/>
    </xf>
    <xf numFmtId="0" fontId="11" fillId="0" borderId="6" xfId="0" applyFont="1" applyBorder="1" applyAlignment="1">
      <alignment horizontal="center" vertical="center"/>
    </xf>
    <xf numFmtId="0" fontId="11" fillId="0" borderId="5" xfId="1" quotePrefix="1" applyNumberFormat="1" applyFont="1" applyFill="1" applyBorder="1" applyAlignment="1">
      <alignment vertical="center" wrapText="1"/>
    </xf>
    <xf numFmtId="164" fontId="11" fillId="0" borderId="5" xfId="1" quotePrefix="1" applyNumberFormat="1" applyFont="1" applyFill="1" applyBorder="1" applyAlignment="1">
      <alignment vertical="center" wrapText="1"/>
    </xf>
    <xf numFmtId="165" fontId="11" fillId="0" borderId="2" xfId="1" quotePrefix="1" applyNumberFormat="1" applyFont="1" applyFill="1" applyBorder="1" applyAlignment="1">
      <alignment horizontal="center" vertical="center" wrapText="1"/>
    </xf>
    <xf numFmtId="0" fontId="11" fillId="0" borderId="2" xfId="1" quotePrefix="1" applyNumberFormat="1" applyFont="1" applyFill="1" applyBorder="1" applyAlignment="1">
      <alignment horizontal="center" vertical="center" wrapText="1"/>
    </xf>
    <xf numFmtId="0" fontId="11" fillId="0" borderId="1" xfId="1" quotePrefix="1" applyNumberFormat="1" applyFont="1" applyFill="1" applyBorder="1" applyAlignment="1">
      <alignment horizontal="center" vertical="center" wrapText="1"/>
    </xf>
    <xf numFmtId="0" fontId="11" fillId="0" borderId="6" xfId="1" quotePrefix="1" applyNumberFormat="1" applyFont="1" applyFill="1" applyBorder="1" applyAlignment="1">
      <alignment horizontal="center" vertical="center" wrapText="1"/>
    </xf>
    <xf numFmtId="164" fontId="11" fillId="0" borderId="1" xfId="1" quotePrefix="1" applyNumberFormat="1" applyFont="1" applyFill="1" applyBorder="1" applyAlignment="1">
      <alignment horizontal="center" vertical="center" wrapText="1"/>
    </xf>
    <xf numFmtId="164" fontId="11" fillId="0" borderId="6" xfId="1" quotePrefix="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164" fontId="11" fillId="0" borderId="2" xfId="1" applyNumberFormat="1" applyFont="1" applyFill="1" applyBorder="1" applyAlignment="1">
      <alignment horizontal="center" vertical="center" wrapText="1"/>
    </xf>
    <xf numFmtId="164" fontId="11" fillId="0" borderId="2" xfId="0" applyNumberFormat="1" applyFont="1" applyBorder="1" applyAlignment="1">
      <alignment horizontal="center" vertical="center" wrapText="1"/>
    </xf>
    <xf numFmtId="164" fontId="11" fillId="0" borderId="1" xfId="1" applyNumberFormat="1" applyFont="1" applyFill="1" applyBorder="1" applyAlignment="1">
      <alignment horizontal="center" vertical="center" wrapText="1"/>
    </xf>
    <xf numFmtId="164" fontId="11" fillId="0" borderId="6" xfId="1" applyNumberFormat="1" applyFont="1" applyFill="1" applyBorder="1" applyAlignment="1">
      <alignment horizontal="center" vertical="center" wrapText="1"/>
    </xf>
    <xf numFmtId="0" fontId="11" fillId="13" borderId="2" xfId="0" applyFont="1" applyFill="1" applyBorder="1"/>
    <xf numFmtId="164" fontId="11" fillId="0" borderId="5" xfId="1" quotePrefix="1" applyNumberFormat="1" applyFont="1" applyFill="1" applyBorder="1" applyAlignment="1">
      <alignment horizontal="center" vertical="center" wrapText="1"/>
    </xf>
    <xf numFmtId="164" fontId="11" fillId="0" borderId="6" xfId="1" quotePrefix="1" applyNumberFormat="1" applyFont="1" applyFill="1" applyBorder="1" applyAlignment="1">
      <alignment vertical="center" wrapText="1"/>
    </xf>
    <xf numFmtId="0" fontId="11" fillId="0" borderId="6" xfId="1" quotePrefix="1" applyNumberFormat="1" applyFont="1" applyFill="1" applyBorder="1" applyAlignment="1">
      <alignment vertical="center" wrapText="1"/>
    </xf>
    <xf numFmtId="1" fontId="11" fillId="0" borderId="1" xfId="1" quotePrefix="1" applyNumberFormat="1" applyFont="1" applyFill="1" applyBorder="1" applyAlignment="1">
      <alignment horizontal="center" vertical="center" wrapText="1"/>
    </xf>
    <xf numFmtId="0" fontId="11" fillId="0" borderId="1" xfId="0" applyFont="1" applyBorder="1" applyAlignment="1">
      <alignment horizontal="center" vertical="center"/>
    </xf>
    <xf numFmtId="164" fontId="11" fillId="0" borderId="1" xfId="1" quotePrefix="1" applyNumberFormat="1" applyFont="1" applyFill="1" applyBorder="1" applyAlignment="1">
      <alignment vertical="center" wrapText="1"/>
    </xf>
    <xf numFmtId="0" fontId="11" fillId="0" borderId="1" xfId="1" quotePrefix="1" applyNumberFormat="1" applyFont="1" applyFill="1" applyBorder="1" applyAlignment="1">
      <alignment vertical="center" wrapText="1"/>
    </xf>
    <xf numFmtId="49" fontId="11" fillId="0" borderId="2" xfId="1" quotePrefix="1" applyNumberFormat="1" applyFont="1" applyFill="1" applyBorder="1" applyAlignment="1">
      <alignment horizontal="center" vertical="center" wrapText="1"/>
    </xf>
    <xf numFmtId="14" fontId="11" fillId="0" borderId="2" xfId="1" quotePrefix="1" applyNumberFormat="1" applyFont="1" applyFill="1" applyBorder="1" applyAlignment="1">
      <alignment horizontal="center" vertical="center" wrapText="1"/>
    </xf>
    <xf numFmtId="0" fontId="11" fillId="0" borderId="0" xfId="0" applyFont="1" applyAlignment="1">
      <alignment vertical="center"/>
    </xf>
    <xf numFmtId="164" fontId="11" fillId="0" borderId="2" xfId="1" quotePrefix="1" applyNumberFormat="1" applyFont="1" applyFill="1" applyBorder="1" applyAlignment="1">
      <alignment vertical="center" wrapText="1"/>
    </xf>
    <xf numFmtId="0" fontId="11" fillId="0" borderId="2" xfId="0" applyFont="1" applyBorder="1"/>
    <xf numFmtId="0" fontId="11" fillId="0" borderId="6" xfId="0" applyFont="1" applyBorder="1" applyAlignment="1">
      <alignment horizontal="center" vertical="center" wrapText="1"/>
    </xf>
    <xf numFmtId="1" fontId="11" fillId="0" borderId="6" xfId="0" applyNumberFormat="1" applyFont="1" applyBorder="1" applyAlignment="1">
      <alignment horizontal="center" vertical="center" wrapText="1"/>
    </xf>
    <xf numFmtId="0" fontId="11" fillId="0" borderId="6" xfId="1" applyNumberFormat="1" applyFont="1" applyFill="1" applyBorder="1" applyAlignment="1">
      <alignment horizontal="center" vertical="center" wrapText="1"/>
    </xf>
    <xf numFmtId="164" fontId="11" fillId="0" borderId="6" xfId="0" applyNumberFormat="1" applyFont="1" applyBorder="1" applyAlignment="1">
      <alignment horizontal="center" vertical="center" wrapText="1"/>
    </xf>
    <xf numFmtId="0" fontId="8" fillId="0" borderId="0" xfId="0" applyFont="1" applyBorder="1"/>
    <xf numFmtId="0" fontId="8" fillId="0" borderId="0" xfId="0" applyFont="1" applyAlignment="1">
      <alignment horizontal="center"/>
    </xf>
    <xf numFmtId="164" fontId="11" fillId="0" borderId="2" xfId="1" applyNumberFormat="1" applyFont="1" applyFill="1" applyBorder="1" applyAlignment="1">
      <alignment horizontal="center" vertical="center" wrapText="1"/>
    </xf>
    <xf numFmtId="0" fontId="11" fillId="0" borderId="2" xfId="1" quotePrefix="1" applyNumberFormat="1" applyFont="1" applyFill="1" applyBorder="1" applyAlignment="1">
      <alignment horizontal="center" vertical="center" wrapText="1"/>
    </xf>
    <xf numFmtId="165" fontId="11" fillId="0" borderId="2" xfId="1" quotePrefix="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7" fillId="0" borderId="0" xfId="2" applyFont="1" applyFill="1" applyAlignment="1">
      <alignment vertical="center"/>
    </xf>
    <xf numFmtId="0" fontId="18" fillId="0" borderId="0" xfId="2" applyFont="1" applyFill="1" applyAlignment="1">
      <alignment vertical="center"/>
    </xf>
    <xf numFmtId="0" fontId="21" fillId="0" borderId="0" xfId="2" applyFont="1" applyFill="1" applyAlignment="1">
      <alignment vertical="center"/>
    </xf>
    <xf numFmtId="0" fontId="17" fillId="0" borderId="1" xfId="2" applyFont="1" applyFill="1" applyBorder="1" applyAlignment="1">
      <alignment horizontal="center" vertical="center" wrapText="1"/>
    </xf>
    <xf numFmtId="0" fontId="17" fillId="0" borderId="2" xfId="3" quotePrefix="1" applyNumberFormat="1" applyFont="1" applyFill="1" applyBorder="1" applyAlignment="1">
      <alignment horizontal="center" vertical="center" wrapText="1"/>
    </xf>
    <xf numFmtId="165" fontId="17" fillId="0" borderId="10" xfId="3" quotePrefix="1" applyNumberFormat="1" applyFont="1" applyFill="1" applyBorder="1" applyAlignment="1">
      <alignment horizontal="center" vertical="center" wrapText="1"/>
    </xf>
    <xf numFmtId="165" fontId="17" fillId="0" borderId="1" xfId="3" quotePrefix="1" applyNumberFormat="1" applyFont="1" applyFill="1" applyBorder="1" applyAlignment="1">
      <alignment horizontal="center" vertical="center" wrapText="1"/>
    </xf>
    <xf numFmtId="165" fontId="21" fillId="0" borderId="0" xfId="3" applyNumberFormat="1" applyFont="1" applyFill="1" applyBorder="1" applyAlignment="1">
      <alignment vertical="center"/>
    </xf>
    <xf numFmtId="0" fontId="17" fillId="0" borderId="2" xfId="2" applyFont="1" applyFill="1" applyBorder="1" applyAlignment="1">
      <alignment horizontal="center" vertical="center"/>
    </xf>
    <xf numFmtId="165" fontId="17" fillId="0" borderId="2" xfId="3" applyNumberFormat="1" applyFont="1" applyFill="1" applyBorder="1" applyAlignment="1">
      <alignment horizontal="center" vertical="center"/>
    </xf>
    <xf numFmtId="164" fontId="17" fillId="0" borderId="2" xfId="3" applyNumberFormat="1" applyFont="1" applyFill="1" applyBorder="1" applyAlignment="1">
      <alignment horizontal="center" vertical="center"/>
    </xf>
    <xf numFmtId="0" fontId="21" fillId="0" borderId="2" xfId="2" applyFont="1" applyFill="1" applyBorder="1" applyAlignment="1">
      <alignment horizontal="center" vertical="center"/>
    </xf>
    <xf numFmtId="0" fontId="17" fillId="0" borderId="3" xfId="2" applyFont="1" applyFill="1" applyBorder="1" applyAlignment="1">
      <alignment horizontal="center" vertical="center" wrapText="1"/>
    </xf>
    <xf numFmtId="0" fontId="17" fillId="0" borderId="1" xfId="2" applyFont="1" applyFill="1" applyBorder="1" applyAlignment="1">
      <alignment horizontal="center" vertical="center"/>
    </xf>
    <xf numFmtId="165" fontId="17" fillId="0" borderId="1" xfId="3" applyNumberFormat="1" applyFont="1" applyFill="1" applyBorder="1" applyAlignment="1">
      <alignment horizontal="center" vertical="center"/>
    </xf>
    <xf numFmtId="164" fontId="17" fillId="0" borderId="1" xfId="3" applyNumberFormat="1" applyFont="1" applyFill="1" applyBorder="1" applyAlignment="1">
      <alignment horizontal="center" vertical="center"/>
    </xf>
    <xf numFmtId="0" fontId="21" fillId="0" borderId="3" xfId="2" applyFont="1" applyFill="1" applyBorder="1" applyAlignment="1">
      <alignment horizontal="center" vertical="center"/>
    </xf>
    <xf numFmtId="0" fontId="17" fillId="0" borderId="3" xfId="2" applyFont="1" applyFill="1" applyBorder="1" applyAlignment="1">
      <alignment horizontal="center" vertical="center"/>
    </xf>
    <xf numFmtId="0" fontId="21" fillId="0" borderId="3" xfId="2" applyFont="1" applyFill="1" applyBorder="1" applyAlignment="1">
      <alignment vertical="center"/>
    </xf>
    <xf numFmtId="0" fontId="21" fillId="0" borderId="2" xfId="2" applyFont="1" applyFill="1" applyBorder="1" applyAlignment="1">
      <alignment vertical="center"/>
    </xf>
    <xf numFmtId="0" fontId="21" fillId="0" borderId="10" xfId="2" applyFont="1" applyFill="1" applyBorder="1" applyAlignment="1">
      <alignment vertical="center"/>
    </xf>
    <xf numFmtId="0" fontId="21" fillId="0" borderId="1" xfId="2" applyFont="1" applyFill="1" applyBorder="1" applyAlignment="1">
      <alignment vertical="center"/>
    </xf>
    <xf numFmtId="0" fontId="17" fillId="0" borderId="6" xfId="2" applyFont="1" applyFill="1" applyBorder="1" applyAlignment="1">
      <alignment horizontal="center" vertical="center"/>
    </xf>
    <xf numFmtId="165" fontId="17" fillId="0" borderId="6" xfId="3" applyNumberFormat="1" applyFont="1" applyFill="1" applyBorder="1" applyAlignment="1">
      <alignment horizontal="center" vertical="center"/>
    </xf>
    <xf numFmtId="164" fontId="17" fillId="0" borderId="6" xfId="3" applyNumberFormat="1" applyFont="1" applyFill="1" applyBorder="1" applyAlignment="1">
      <alignment horizontal="center" vertical="center"/>
    </xf>
    <xf numFmtId="0" fontId="21" fillId="0" borderId="0" xfId="2" applyFont="1" applyFill="1" applyAlignment="1">
      <alignment horizontal="center" vertical="center"/>
    </xf>
    <xf numFmtId="0" fontId="17" fillId="0" borderId="10" xfId="2" applyFont="1" applyFill="1" applyBorder="1" applyAlignment="1">
      <alignment horizontal="center" vertical="center" wrapText="1"/>
    </xf>
    <xf numFmtId="0" fontId="21" fillId="0" borderId="8" xfId="2" applyFont="1" applyFill="1" applyBorder="1" applyAlignment="1">
      <alignment horizontal="center" vertical="center"/>
    </xf>
    <xf numFmtId="0" fontId="21" fillId="0" borderId="8" xfId="2" applyFont="1" applyFill="1" applyBorder="1" applyAlignment="1">
      <alignment vertical="center"/>
    </xf>
    <xf numFmtId="0" fontId="17" fillId="0" borderId="2" xfId="2" applyFont="1" applyFill="1" applyBorder="1" applyAlignment="1">
      <alignment horizontal="center" vertical="center" wrapText="1"/>
    </xf>
    <xf numFmtId="0" fontId="21" fillId="0" borderId="12" xfId="2" applyFont="1" applyFill="1" applyBorder="1" applyAlignment="1">
      <alignment vertical="center"/>
    </xf>
    <xf numFmtId="0" fontId="21" fillId="0" borderId="6" xfId="2" applyFont="1" applyFill="1" applyBorder="1" applyAlignment="1">
      <alignment vertical="center"/>
    </xf>
    <xf numFmtId="0" fontId="21" fillId="0" borderId="10" xfId="2" applyFont="1" applyFill="1" applyBorder="1" applyAlignment="1">
      <alignment horizontal="center" vertical="center"/>
    </xf>
    <xf numFmtId="0" fontId="21" fillId="0" borderId="1" xfId="2" applyFont="1" applyFill="1" applyBorder="1" applyAlignment="1">
      <alignment horizontal="center" vertical="center"/>
    </xf>
    <xf numFmtId="0" fontId="21" fillId="0" borderId="13" xfId="2" applyFont="1" applyFill="1" applyBorder="1" applyAlignment="1">
      <alignment vertical="center"/>
    </xf>
    <xf numFmtId="0" fontId="21" fillId="0" borderId="5" xfId="2" applyFont="1" applyFill="1" applyBorder="1" applyAlignment="1">
      <alignment vertical="center"/>
    </xf>
    <xf numFmtId="0" fontId="17" fillId="0" borderId="12"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17" fillId="0" borderId="1" xfId="2" quotePrefix="1" applyFont="1" applyFill="1" applyBorder="1" applyAlignment="1">
      <alignment horizontal="center" vertical="center" wrapText="1"/>
    </xf>
    <xf numFmtId="0" fontId="17" fillId="0" borderId="10" xfId="2" applyFont="1" applyFill="1" applyBorder="1" applyAlignment="1">
      <alignment horizontal="center" vertical="center"/>
    </xf>
    <xf numFmtId="164" fontId="17" fillId="0" borderId="1" xfId="5" applyNumberFormat="1" applyFont="1" applyFill="1" applyBorder="1" applyAlignment="1">
      <alignment horizontal="center" vertical="center"/>
    </xf>
    <xf numFmtId="164" fontId="17" fillId="0" borderId="1" xfId="6" quotePrefix="1" applyNumberFormat="1" applyFont="1" applyFill="1" applyBorder="1" applyAlignment="1">
      <alignment horizontal="center" vertical="center" wrapText="1"/>
    </xf>
    <xf numFmtId="0" fontId="17" fillId="0" borderId="12" xfId="2" applyFont="1" applyFill="1" applyBorder="1" applyAlignment="1">
      <alignment horizontal="center" vertical="center"/>
    </xf>
    <xf numFmtId="0" fontId="21" fillId="0" borderId="0" xfId="2" applyFont="1" applyFill="1" applyBorder="1" applyAlignment="1">
      <alignment vertical="center"/>
    </xf>
    <xf numFmtId="164" fontId="17" fillId="0" borderId="2" xfId="5" applyNumberFormat="1" applyFont="1" applyFill="1" applyBorder="1" applyAlignment="1">
      <alignment horizontal="center" vertical="center"/>
    </xf>
    <xf numFmtId="164" fontId="17" fillId="0" borderId="2" xfId="6" quotePrefix="1" applyNumberFormat="1"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13" xfId="2" applyFont="1" applyFill="1" applyBorder="1" applyAlignment="1">
      <alignment horizontal="center" vertical="center"/>
    </xf>
    <xf numFmtId="0" fontId="17" fillId="0" borderId="5" xfId="2" applyFont="1" applyFill="1" applyBorder="1" applyAlignment="1">
      <alignment horizontal="center" vertical="center"/>
    </xf>
    <xf numFmtId="165" fontId="17" fillId="0" borderId="5" xfId="3" applyNumberFormat="1" applyFont="1" applyFill="1" applyBorder="1" applyAlignment="1">
      <alignment horizontal="center" vertical="center"/>
    </xf>
    <xf numFmtId="164" fontId="17" fillId="0" borderId="5" xfId="3" applyNumberFormat="1" applyFont="1" applyFill="1" applyBorder="1" applyAlignment="1">
      <alignment horizontal="center" vertical="center"/>
    </xf>
    <xf numFmtId="165" fontId="17" fillId="0" borderId="3" xfId="3" applyNumberFormat="1" applyFont="1" applyFill="1" applyBorder="1" applyAlignment="1">
      <alignment horizontal="center" vertical="center"/>
    </xf>
    <xf numFmtId="165" fontId="21" fillId="0" borderId="0" xfId="3" applyNumberFormat="1" applyFont="1" applyFill="1" applyAlignment="1">
      <alignment horizontal="center" vertical="center"/>
    </xf>
    <xf numFmtId="164" fontId="21" fillId="0" borderId="0" xfId="2" applyNumberFormat="1" applyFont="1" applyFill="1" applyAlignment="1">
      <alignment vertical="center"/>
    </xf>
    <xf numFmtId="165" fontId="21" fillId="0" borderId="0" xfId="2" applyNumberFormat="1" applyFont="1" applyFill="1" applyAlignment="1">
      <alignment vertical="center"/>
    </xf>
    <xf numFmtId="167" fontId="21" fillId="0" borderId="0" xfId="2" applyNumberFormat="1" applyFont="1" applyFill="1" applyAlignment="1">
      <alignment vertical="center"/>
    </xf>
    <xf numFmtId="3" fontId="21" fillId="0" borderId="0" xfId="2" applyNumberFormat="1" applyFont="1" applyFill="1" applyAlignment="1">
      <alignment vertical="center"/>
    </xf>
    <xf numFmtId="164" fontId="21" fillId="0" borderId="0" xfId="2" applyNumberFormat="1" applyFont="1" applyFill="1" applyAlignment="1">
      <alignment horizontal="left" vertical="center"/>
    </xf>
    <xf numFmtId="168" fontId="21" fillId="0" borderId="0" xfId="2" applyNumberFormat="1" applyFont="1" applyFill="1" applyAlignment="1">
      <alignment vertical="center"/>
    </xf>
    <xf numFmtId="3" fontId="21" fillId="0" borderId="0" xfId="3" applyNumberFormat="1" applyFont="1" applyFill="1" applyBorder="1" applyAlignment="1">
      <alignment vertical="center"/>
    </xf>
    <xf numFmtId="0" fontId="25" fillId="0" borderId="0" xfId="0" applyFont="1" applyFill="1"/>
    <xf numFmtId="164" fontId="22" fillId="0" borderId="0" xfId="1" applyNumberFormat="1" applyFont="1" applyFill="1" applyBorder="1" applyAlignment="1">
      <alignment vertical="center" wrapText="1"/>
    </xf>
    <xf numFmtId="0" fontId="25" fillId="0" borderId="0" xfId="0" applyFont="1" applyFill="1" applyBorder="1"/>
    <xf numFmtId="164" fontId="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2" fillId="0" borderId="0" xfId="1" applyNumberFormat="1" applyFont="1" applyFill="1" applyBorder="1" applyAlignment="1">
      <alignment horizontal="center" vertical="center" wrapText="1"/>
    </xf>
    <xf numFmtId="164" fontId="22" fillId="0" borderId="0" xfId="1" applyNumberFormat="1" applyFont="1" applyFill="1" applyBorder="1" applyAlignment="1">
      <alignment horizontal="center" vertical="center" wrapText="1"/>
    </xf>
    <xf numFmtId="0" fontId="26" fillId="0" borderId="2" xfId="1" quotePrefix="1" applyNumberFormat="1" applyFont="1" applyFill="1" applyBorder="1" applyAlignment="1">
      <alignment horizontal="center" vertical="center" wrapText="1"/>
    </xf>
    <xf numFmtId="165" fontId="26" fillId="0" borderId="2" xfId="1" quotePrefix="1" applyNumberFormat="1" applyFont="1" applyFill="1" applyBorder="1" applyAlignment="1">
      <alignment horizontal="center" vertical="center" wrapText="1"/>
    </xf>
    <xf numFmtId="1" fontId="26" fillId="0" borderId="2" xfId="1" quotePrefix="1" applyNumberFormat="1" applyFont="1" applyFill="1" applyBorder="1" applyAlignment="1">
      <alignment horizontal="center" vertical="center" wrapText="1"/>
    </xf>
    <xf numFmtId="0" fontId="26" fillId="0" borderId="2" xfId="0" applyFont="1" applyFill="1" applyBorder="1" applyAlignment="1">
      <alignment horizontal="center" vertical="center"/>
    </xf>
    <xf numFmtId="164" fontId="26" fillId="0" borderId="2" xfId="1" applyNumberFormat="1" applyFont="1" applyFill="1" applyBorder="1" applyAlignment="1">
      <alignment horizontal="center" vertical="center" wrapText="1"/>
    </xf>
    <xf numFmtId="164" fontId="26" fillId="0" borderId="2" xfId="1" quotePrefix="1" applyNumberFormat="1" applyFont="1" applyFill="1" applyBorder="1" applyAlignment="1">
      <alignment horizontal="center" vertical="center" wrapText="1"/>
    </xf>
    <xf numFmtId="0" fontId="9" fillId="0" borderId="2" xfId="1" quotePrefix="1" applyNumberFormat="1" applyFont="1" applyFill="1" applyBorder="1" applyAlignment="1">
      <alignment horizontal="center" vertical="center" wrapText="1"/>
    </xf>
    <xf numFmtId="165" fontId="9" fillId="0" borderId="2" xfId="1" quotePrefix="1" applyNumberFormat="1" applyFont="1" applyFill="1" applyBorder="1" applyAlignment="1">
      <alignment horizontal="center" vertical="center" wrapText="1"/>
    </xf>
    <xf numFmtId="1" fontId="9" fillId="0" borderId="2" xfId="1" quotePrefix="1" applyNumberFormat="1" applyFont="1" applyFill="1" applyBorder="1" applyAlignment="1">
      <alignment horizontal="center" vertical="center" wrapText="1"/>
    </xf>
    <xf numFmtId="167" fontId="9" fillId="0" borderId="2" xfId="0" applyNumberFormat="1" applyFont="1" applyFill="1" applyBorder="1" applyAlignment="1">
      <alignment horizontal="center" vertical="center"/>
    </xf>
    <xf numFmtId="165" fontId="9" fillId="0" borderId="10" xfId="1"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3" fontId="27" fillId="0" borderId="1" xfId="3" applyNumberFormat="1" applyFont="1" applyFill="1" applyBorder="1" applyAlignment="1">
      <alignment vertical="center"/>
    </xf>
    <xf numFmtId="0" fontId="27" fillId="0" borderId="1" xfId="0" applyFont="1" applyFill="1" applyBorder="1" applyAlignment="1">
      <alignment vertical="center"/>
    </xf>
    <xf numFmtId="0" fontId="22" fillId="0" borderId="1" xfId="1" quotePrefix="1" applyNumberFormat="1" applyFont="1" applyFill="1" applyBorder="1" applyAlignment="1">
      <alignment horizontal="center" vertical="center" wrapText="1"/>
    </xf>
    <xf numFmtId="164" fontId="22" fillId="0" borderId="1" xfId="1" quotePrefix="1" applyNumberFormat="1" applyFont="1" applyFill="1" applyBorder="1" applyAlignment="1">
      <alignment horizontal="center" vertical="center" wrapText="1"/>
    </xf>
    <xf numFmtId="0" fontId="22" fillId="0" borderId="0" xfId="0" applyFont="1" applyFill="1"/>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3" fontId="27" fillId="0" borderId="0" xfId="3" applyNumberFormat="1" applyFont="1" applyFill="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9" fillId="0" borderId="2" xfId="0" quotePrefix="1" applyFont="1" applyFill="1" applyBorder="1" applyAlignment="1">
      <alignment horizontal="center" vertical="center"/>
    </xf>
    <xf numFmtId="164" fontId="9" fillId="0" borderId="0" xfId="0" applyNumberFormat="1" applyFont="1" applyFill="1" applyBorder="1" applyAlignment="1">
      <alignment vertical="center"/>
    </xf>
    <xf numFmtId="0" fontId="9" fillId="0" borderId="0" xfId="0" applyFont="1" applyFill="1" applyBorder="1" applyAlignment="1">
      <alignment vertical="center"/>
    </xf>
    <xf numFmtId="3" fontId="27" fillId="0" borderId="0" xfId="3" applyNumberFormat="1" applyFont="1" applyFill="1" applyBorder="1" applyAlignment="1">
      <alignment vertical="center"/>
    </xf>
    <xf numFmtId="0" fontId="27" fillId="0" borderId="0" xfId="0" applyFont="1" applyFill="1" applyBorder="1" applyAlignment="1">
      <alignment vertical="center"/>
    </xf>
    <xf numFmtId="0" fontId="22" fillId="0" borderId="0" xfId="0" applyFont="1" applyFill="1" applyBorder="1" applyAlignment="1">
      <alignment vertical="center"/>
    </xf>
    <xf numFmtId="0" fontId="28" fillId="0" borderId="2" xfId="0" applyFont="1" applyFill="1" applyBorder="1" applyAlignment="1">
      <alignment horizontal="center" vertical="center"/>
    </xf>
    <xf numFmtId="164" fontId="28" fillId="0" borderId="0" xfId="0" applyNumberFormat="1" applyFont="1" applyFill="1" applyBorder="1" applyAlignment="1">
      <alignment vertical="center"/>
    </xf>
    <xf numFmtId="164" fontId="28" fillId="0" borderId="0" xfId="0" applyNumberFormat="1" applyFont="1" applyFill="1" applyBorder="1"/>
    <xf numFmtId="0" fontId="28" fillId="0" borderId="0" xfId="0" applyFont="1" applyFill="1" applyBorder="1"/>
    <xf numFmtId="3" fontId="4" fillId="0" borderId="0" xfId="3" applyNumberFormat="1" applyFont="1" applyFill="1" applyBorder="1" applyAlignment="1">
      <alignment vertical="center"/>
    </xf>
    <xf numFmtId="0" fontId="4" fillId="0" borderId="0" xfId="0" applyFont="1" applyFill="1" applyBorder="1" applyAlignment="1">
      <alignment vertical="center"/>
    </xf>
    <xf numFmtId="166" fontId="26" fillId="0" borderId="2" xfId="0" applyNumberFormat="1" applyFont="1" applyFill="1" applyBorder="1" applyAlignment="1">
      <alignment horizontal="center" vertical="center"/>
    </xf>
    <xf numFmtId="0" fontId="29" fillId="0" borderId="2" xfId="1" quotePrefix="1" applyNumberFormat="1" applyFont="1" applyFill="1" applyBorder="1" applyAlignment="1">
      <alignment horizontal="center" vertical="center" wrapText="1"/>
    </xf>
    <xf numFmtId="165" fontId="29" fillId="0" borderId="2" xfId="1" quotePrefix="1" applyNumberFormat="1" applyFont="1" applyFill="1" applyBorder="1" applyAlignment="1">
      <alignment horizontal="center" vertical="center" wrapText="1"/>
    </xf>
    <xf numFmtId="1" fontId="29" fillId="0" borderId="2" xfId="1" quotePrefix="1" applyNumberFormat="1" applyFont="1" applyFill="1" applyBorder="1" applyAlignment="1">
      <alignment horizontal="center" vertical="center" wrapText="1"/>
    </xf>
    <xf numFmtId="0" fontId="29" fillId="0" borderId="2" xfId="0" applyFont="1" applyFill="1" applyBorder="1" applyAlignment="1">
      <alignment horizontal="center" vertical="center"/>
    </xf>
    <xf numFmtId="164" fontId="29" fillId="0" borderId="2" xfId="1" applyNumberFormat="1" applyFont="1" applyFill="1" applyBorder="1" applyAlignment="1">
      <alignment horizontal="center" vertical="center" wrapText="1"/>
    </xf>
    <xf numFmtId="3" fontId="30" fillId="0" borderId="0" xfId="3" applyNumberFormat="1" applyFont="1" applyFill="1" applyBorder="1" applyAlignment="1">
      <alignment vertical="center"/>
    </xf>
    <xf numFmtId="0" fontId="30" fillId="0" borderId="0" xfId="0" applyFont="1" applyFill="1" applyBorder="1" applyAlignment="1">
      <alignment vertical="center"/>
    </xf>
    <xf numFmtId="0" fontId="28" fillId="0" borderId="0" xfId="0" applyFont="1" applyFill="1" applyBorder="1" applyAlignment="1">
      <alignment horizontal="center"/>
    </xf>
    <xf numFmtId="0" fontId="28" fillId="0" borderId="0" xfId="0" applyFont="1" applyFill="1" applyBorder="1" applyAlignment="1">
      <alignment vertical="center"/>
    </xf>
    <xf numFmtId="0" fontId="30" fillId="0" borderId="0" xfId="0" applyFont="1" applyFill="1" applyBorder="1" applyAlignment="1">
      <alignment horizontal="center" vertical="center"/>
    </xf>
    <xf numFmtId="0" fontId="28" fillId="0" borderId="0" xfId="0" applyFont="1" applyFill="1" applyAlignment="1">
      <alignment horizontal="center"/>
    </xf>
    <xf numFmtId="0" fontId="28" fillId="0" borderId="0" xfId="0" applyFont="1" applyFill="1" applyAlignment="1">
      <alignment vertical="center"/>
    </xf>
    <xf numFmtId="0" fontId="28" fillId="0" borderId="0" xfId="0" applyFont="1" applyFill="1"/>
    <xf numFmtId="164" fontId="28" fillId="0" borderId="0" xfId="0" applyNumberFormat="1" applyFont="1" applyFill="1" applyAlignment="1">
      <alignment vertical="center"/>
    </xf>
    <xf numFmtId="164" fontId="28" fillId="0" borderId="0" xfId="0" applyNumberFormat="1" applyFont="1" applyFill="1"/>
    <xf numFmtId="3" fontId="30" fillId="0" borderId="2" xfId="3" applyNumberFormat="1" applyFont="1" applyFill="1" applyBorder="1" applyAlignment="1">
      <alignment vertical="center"/>
    </xf>
    <xf numFmtId="0" fontId="30" fillId="0" borderId="2" xfId="0" applyFont="1" applyFill="1" applyBorder="1" applyAlignment="1">
      <alignment vertical="center"/>
    </xf>
    <xf numFmtId="0" fontId="30" fillId="0" borderId="2" xfId="0" applyFont="1" applyFill="1" applyBorder="1" applyAlignment="1">
      <alignment horizontal="center" vertical="center"/>
    </xf>
    <xf numFmtId="0" fontId="30" fillId="0" borderId="4" xfId="0" applyFont="1" applyFill="1" applyBorder="1" applyAlignment="1">
      <alignment vertical="center"/>
    </xf>
    <xf numFmtId="164" fontId="9" fillId="0" borderId="0" xfId="1" applyNumberFormat="1" applyFont="1" applyFill="1" applyBorder="1" applyAlignment="1">
      <alignment vertical="center" wrapText="1"/>
    </xf>
    <xf numFmtId="0" fontId="9" fillId="0" borderId="1" xfId="0"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0" fontId="9" fillId="0" borderId="0" xfId="1" applyNumberFormat="1" applyFont="1" applyFill="1" applyBorder="1" applyAlignment="1">
      <alignment horizontal="center" vertical="center" wrapText="1"/>
    </xf>
    <xf numFmtId="164" fontId="9" fillId="0" borderId="0" xfId="1" applyNumberFormat="1" applyFont="1" applyFill="1" applyBorder="1" applyAlignment="1">
      <alignment horizontal="center" vertical="center" wrapText="1"/>
    </xf>
    <xf numFmtId="164" fontId="9" fillId="0" borderId="2" xfId="1" applyNumberFormat="1" applyFont="1" applyFill="1" applyBorder="1" applyAlignment="1">
      <alignment horizontal="center" vertical="center" wrapText="1"/>
    </xf>
    <xf numFmtId="164" fontId="9" fillId="0" borderId="2" xfId="1" quotePrefix="1" applyNumberFormat="1" applyFont="1" applyFill="1" applyBorder="1" applyAlignment="1">
      <alignment horizontal="center" vertical="center" wrapText="1"/>
    </xf>
    <xf numFmtId="3" fontId="17" fillId="0" borderId="2" xfId="3" applyNumberFormat="1" applyFont="1" applyFill="1" applyBorder="1" applyAlignment="1">
      <alignment horizontal="center" vertical="center" wrapText="1"/>
    </xf>
    <xf numFmtId="0" fontId="9" fillId="0" borderId="2" xfId="0" quotePrefix="1" applyFont="1" applyFill="1" applyBorder="1" applyAlignment="1">
      <alignment horizontal="center" vertical="center" wrapText="1"/>
    </xf>
    <xf numFmtId="169" fontId="9" fillId="0" borderId="2" xfId="0" applyNumberFormat="1" applyFont="1" applyFill="1" applyBorder="1" applyAlignment="1">
      <alignment horizontal="center" vertical="center"/>
    </xf>
    <xf numFmtId="0" fontId="28" fillId="0" borderId="1" xfId="0" applyFont="1" applyFill="1" applyBorder="1" applyAlignment="1">
      <alignment vertical="center"/>
    </xf>
    <xf numFmtId="0" fontId="9" fillId="0" borderId="0" xfId="0" applyFont="1" applyFill="1"/>
    <xf numFmtId="170" fontId="9" fillId="0" borderId="2" xfId="1" quotePrefix="1" applyNumberFormat="1" applyFont="1" applyFill="1" applyBorder="1" applyAlignment="1">
      <alignment horizontal="center" vertical="center" wrapText="1"/>
    </xf>
    <xf numFmtId="3" fontId="31" fillId="0" borderId="2" xfId="3" applyNumberFormat="1" applyFont="1" applyFill="1" applyBorder="1" applyAlignment="1">
      <alignment horizontal="center" vertical="center" wrapText="1"/>
    </xf>
    <xf numFmtId="0" fontId="31" fillId="0" borderId="2" xfId="0" quotePrefix="1" applyFont="1" applyFill="1" applyBorder="1" applyAlignment="1">
      <alignment horizontal="center" vertical="center" wrapText="1"/>
    </xf>
    <xf numFmtId="0" fontId="31" fillId="0" borderId="2" xfId="0" applyFont="1" applyFill="1" applyBorder="1" applyAlignment="1">
      <alignment horizontal="center" vertical="center"/>
    </xf>
    <xf numFmtId="169" fontId="31" fillId="0" borderId="2" xfId="0" applyNumberFormat="1" applyFont="1" applyFill="1" applyBorder="1" applyAlignment="1">
      <alignment horizontal="center" vertical="center"/>
    </xf>
    <xf numFmtId="0" fontId="31" fillId="0" borderId="2" xfId="0" applyFont="1" applyFill="1" applyBorder="1" applyAlignment="1">
      <alignment vertical="center"/>
    </xf>
    <xf numFmtId="164" fontId="9" fillId="0" borderId="2" xfId="1" quotePrefix="1" applyNumberFormat="1" applyFont="1" applyFill="1" applyBorder="1" applyAlignment="1">
      <alignment vertical="center" wrapText="1"/>
    </xf>
    <xf numFmtId="0" fontId="9" fillId="0" borderId="2" xfId="0" applyFont="1" applyBorder="1" applyAlignment="1">
      <alignment horizontal="center" vertical="center" wrapText="1"/>
    </xf>
    <xf numFmtId="43" fontId="9" fillId="0" borderId="2" xfId="1" quotePrefix="1" applyFont="1" applyFill="1" applyBorder="1" applyAlignment="1">
      <alignment horizontal="center" vertical="center" wrapText="1"/>
    </xf>
    <xf numFmtId="164" fontId="9" fillId="0" borderId="2" xfId="0" applyNumberFormat="1" applyFont="1" applyFill="1" applyBorder="1" applyAlignment="1">
      <alignment horizontal="center" vertical="center"/>
    </xf>
    <xf numFmtId="0" fontId="9" fillId="0" borderId="0" xfId="0" applyFont="1" applyAlignment="1">
      <alignment horizontal="center" vertical="center"/>
    </xf>
    <xf numFmtId="3" fontId="31" fillId="0" borderId="2" xfId="3" applyNumberFormat="1" applyFont="1" applyFill="1" applyBorder="1" applyAlignment="1">
      <alignment horizontal="center" vertical="center"/>
    </xf>
    <xf numFmtId="0" fontId="31" fillId="0" borderId="2" xfId="0" applyFont="1" applyFill="1" applyBorder="1" applyAlignment="1">
      <alignment horizontal="center" vertical="center" wrapText="1"/>
    </xf>
    <xf numFmtId="165" fontId="9" fillId="0" borderId="1" xfId="1" quotePrefix="1" applyNumberFormat="1" applyFont="1" applyFill="1" applyBorder="1" applyAlignment="1">
      <alignment horizontal="center" vertical="center" wrapText="1"/>
    </xf>
    <xf numFmtId="0" fontId="31" fillId="0" borderId="2" xfId="0" quotePrefix="1" applyFont="1" applyFill="1" applyBorder="1" applyAlignment="1">
      <alignment vertical="center" wrapText="1"/>
    </xf>
    <xf numFmtId="165" fontId="9" fillId="0" borderId="4" xfId="1" quotePrefix="1" applyNumberFormat="1" applyFont="1" applyFill="1" applyBorder="1" applyAlignment="1">
      <alignment horizontal="center" vertical="center" wrapText="1"/>
    </xf>
    <xf numFmtId="1" fontId="9" fillId="0" borderId="0" xfId="1" quotePrefix="1" applyNumberFormat="1" applyFont="1" applyFill="1" applyBorder="1" applyAlignment="1">
      <alignment horizontal="center" vertical="center" wrapText="1"/>
    </xf>
    <xf numFmtId="0" fontId="9" fillId="0" borderId="0" xfId="1" quotePrefix="1" applyNumberFormat="1" applyFont="1" applyFill="1" applyBorder="1" applyAlignment="1">
      <alignment horizontal="center" vertical="center" wrapText="1"/>
    </xf>
    <xf numFmtId="164" fontId="9" fillId="0" borderId="0" xfId="1" quotePrefix="1" applyNumberFormat="1" applyFont="1" applyFill="1" applyBorder="1" applyAlignment="1">
      <alignment horizontal="center" vertical="center" wrapText="1"/>
    </xf>
    <xf numFmtId="165" fontId="9" fillId="0" borderId="5" xfId="1" quotePrefix="1" applyNumberFormat="1" applyFont="1" applyFill="1" applyBorder="1" applyAlignment="1">
      <alignment horizontal="center" vertical="center" wrapText="1"/>
    </xf>
    <xf numFmtId="165" fontId="9" fillId="0" borderId="6" xfId="1" quotePrefix="1" applyNumberFormat="1" applyFont="1" applyFill="1" applyBorder="1" applyAlignment="1">
      <alignment horizontal="center" vertical="center" wrapText="1"/>
    </xf>
    <xf numFmtId="165" fontId="9" fillId="0" borderId="0" xfId="1" quotePrefix="1" applyNumberFormat="1" applyFont="1" applyFill="1" applyBorder="1" applyAlignment="1">
      <alignment horizontal="center" vertical="center" wrapText="1"/>
    </xf>
    <xf numFmtId="165" fontId="9" fillId="0" borderId="2" xfId="1" quotePrefix="1" applyNumberFormat="1" applyFont="1" applyFill="1" applyBorder="1" applyAlignment="1">
      <alignment horizontal="center" wrapText="1"/>
    </xf>
    <xf numFmtId="1" fontId="9" fillId="0" borderId="3" xfId="1" quotePrefix="1" applyNumberFormat="1" applyFont="1" applyFill="1" applyBorder="1" applyAlignment="1">
      <alignment horizontal="center" vertical="center" wrapText="1"/>
    </xf>
    <xf numFmtId="171" fontId="9" fillId="0" borderId="2" xfId="1" applyNumberFormat="1" applyFont="1" applyFill="1" applyBorder="1" applyAlignment="1">
      <alignment horizontal="center" vertical="center" wrapText="1"/>
    </xf>
    <xf numFmtId="0" fontId="28" fillId="0" borderId="0" xfId="0" applyFont="1" applyFill="1" applyAlignment="1">
      <alignment horizontal="center" vertical="center"/>
    </xf>
    <xf numFmtId="3" fontId="33" fillId="0" borderId="2" xfId="3" applyNumberFormat="1" applyFont="1" applyFill="1" applyBorder="1" applyAlignment="1">
      <alignment horizontal="center" vertical="center"/>
    </xf>
    <xf numFmtId="0" fontId="33" fillId="0" borderId="2" xfId="0" applyFont="1" applyFill="1" applyBorder="1" applyAlignment="1">
      <alignment horizontal="center" vertical="center"/>
    </xf>
    <xf numFmtId="169" fontId="33" fillId="0" borderId="2" xfId="0" applyNumberFormat="1" applyFont="1" applyFill="1" applyBorder="1" applyAlignment="1">
      <alignment horizontal="center" vertical="center"/>
    </xf>
    <xf numFmtId="0" fontId="33" fillId="0" borderId="4" xfId="0" applyFont="1" applyFill="1" applyBorder="1" applyAlignment="1">
      <alignment vertical="center"/>
    </xf>
    <xf numFmtId="0" fontId="27" fillId="0" borderId="0" xfId="2" applyFont="1" applyFill="1" applyAlignment="1">
      <alignment vertical="center"/>
    </xf>
    <xf numFmtId="0" fontId="34" fillId="0" borderId="0" xfId="2" applyFont="1" applyFill="1" applyAlignment="1">
      <alignment vertical="center"/>
    </xf>
    <xf numFmtId="0" fontId="31" fillId="0" borderId="0" xfId="2" applyFont="1" applyFill="1" applyAlignment="1">
      <alignment vertical="center"/>
    </xf>
    <xf numFmtId="165" fontId="11" fillId="0" borderId="2" xfId="3" quotePrefix="1" applyNumberFormat="1" applyFont="1" applyFill="1" applyBorder="1" applyAlignment="1">
      <alignment horizontal="center" vertical="center" wrapText="1"/>
    </xf>
    <xf numFmtId="165" fontId="22" fillId="0" borderId="0" xfId="3" applyNumberFormat="1" applyFont="1" applyFill="1" applyBorder="1" applyAlignment="1">
      <alignment vertical="center"/>
    </xf>
    <xf numFmtId="165" fontId="22" fillId="0" borderId="0" xfId="3" applyNumberFormat="1" applyFont="1" applyFill="1" applyBorder="1" applyAlignment="1">
      <alignment horizontal="center" vertical="center"/>
    </xf>
    <xf numFmtId="165" fontId="3" fillId="0" borderId="0" xfId="3" applyNumberFormat="1" applyFont="1" applyFill="1" applyBorder="1" applyAlignment="1">
      <alignment vertical="center"/>
    </xf>
    <xf numFmtId="165" fontId="11" fillId="0" borderId="2" xfId="2" applyNumberFormat="1" applyFont="1" applyFill="1" applyBorder="1" applyAlignment="1">
      <alignment horizontal="center" vertical="center" wrapText="1"/>
    </xf>
    <xf numFmtId="0" fontId="11" fillId="0" borderId="2" xfId="2" applyFont="1" applyFill="1" applyBorder="1" applyAlignment="1">
      <alignment horizontal="center" vertical="center" wrapText="1"/>
    </xf>
    <xf numFmtId="0" fontId="11" fillId="0" borderId="2" xfId="2" applyFont="1" applyFill="1" applyBorder="1" applyAlignment="1">
      <alignment horizontal="center" vertical="center"/>
    </xf>
    <xf numFmtId="165" fontId="11" fillId="0" borderId="2" xfId="3" applyNumberFormat="1" applyFont="1" applyFill="1" applyBorder="1" applyAlignment="1">
      <alignment horizontal="center" vertical="center"/>
    </xf>
    <xf numFmtId="164" fontId="11" fillId="0" borderId="2" xfId="3" applyNumberFormat="1" applyFont="1" applyFill="1" applyBorder="1" applyAlignment="1">
      <alignment horizontal="center" vertical="center"/>
    </xf>
    <xf numFmtId="3" fontId="11" fillId="0" borderId="2" xfId="4" applyNumberFormat="1" applyFont="1" applyFill="1" applyBorder="1" applyAlignment="1">
      <alignment horizontal="center" vertical="center" wrapText="1"/>
    </xf>
    <xf numFmtId="0" fontId="22" fillId="0" borderId="2" xfId="2" applyFont="1" applyFill="1" applyBorder="1" applyAlignment="1">
      <alignment horizontal="center" vertical="center" wrapText="1"/>
    </xf>
    <xf numFmtId="0" fontId="22" fillId="0" borderId="2" xfId="2" applyFont="1" applyFill="1" applyBorder="1" applyAlignment="1">
      <alignment horizontal="center" vertical="center"/>
    </xf>
    <xf numFmtId="167" fontId="22" fillId="0" borderId="2" xfId="2" applyNumberFormat="1" applyFont="1" applyFill="1" applyBorder="1" applyAlignment="1">
      <alignment horizontal="center" vertical="center"/>
    </xf>
    <xf numFmtId="0" fontId="3" fillId="0" borderId="0" xfId="2" applyFont="1" applyFill="1" applyAlignment="1">
      <alignment vertical="center"/>
    </xf>
    <xf numFmtId="3" fontId="11" fillId="0" borderId="2" xfId="4" applyNumberFormat="1" applyFont="1" applyFill="1" applyBorder="1" applyAlignment="1">
      <alignment horizontal="center" vertical="center"/>
    </xf>
    <xf numFmtId="0" fontId="2" fillId="0" borderId="0" xfId="2" applyFont="1" applyFill="1" applyAlignment="1">
      <alignment horizontal="center" vertical="center"/>
    </xf>
    <xf numFmtId="3" fontId="11" fillId="0" borderId="1" xfId="4" applyNumberFormat="1" applyFont="1" applyFill="1" applyBorder="1" applyAlignment="1">
      <alignment horizontal="center" vertical="center"/>
    </xf>
    <xf numFmtId="0" fontId="2" fillId="0" borderId="0" xfId="2" applyFont="1" applyFill="1" applyAlignment="1">
      <alignment vertical="center"/>
    </xf>
    <xf numFmtId="0" fontId="20" fillId="0" borderId="2" xfId="2" applyFont="1" applyFill="1" applyBorder="1" applyAlignment="1">
      <alignment horizontal="center" vertical="center"/>
    </xf>
    <xf numFmtId="165" fontId="20" fillId="0" borderId="2" xfId="2" applyNumberFormat="1" applyFont="1" applyFill="1" applyBorder="1" applyAlignment="1">
      <alignment horizontal="center" vertical="center" wrapText="1"/>
    </xf>
    <xf numFmtId="0" fontId="20" fillId="0" borderId="2" xfId="2" applyFont="1" applyFill="1" applyBorder="1" applyAlignment="1">
      <alignment horizontal="center" vertical="center" wrapText="1"/>
    </xf>
    <xf numFmtId="167" fontId="20" fillId="0" borderId="2" xfId="2" applyNumberFormat="1" applyFont="1" applyFill="1" applyBorder="1" applyAlignment="1">
      <alignment vertical="center"/>
    </xf>
    <xf numFmtId="165" fontId="22" fillId="0" borderId="2" xfId="2" applyNumberFormat="1" applyFont="1" applyFill="1" applyBorder="1" applyAlignment="1">
      <alignment horizontal="center" vertical="center" wrapText="1"/>
    </xf>
    <xf numFmtId="165" fontId="22" fillId="0" borderId="2" xfId="3" applyNumberFormat="1" applyFont="1" applyFill="1" applyBorder="1" applyAlignment="1">
      <alignment horizontal="center" vertical="center"/>
    </xf>
    <xf numFmtId="164" fontId="22" fillId="0" borderId="2" xfId="3" applyNumberFormat="1" applyFont="1" applyFill="1" applyBorder="1" applyAlignment="1">
      <alignment horizontal="center" vertical="center"/>
    </xf>
    <xf numFmtId="0" fontId="3" fillId="0" borderId="0" xfId="2" applyFont="1" applyFill="1" applyAlignment="1">
      <alignment horizontal="center" vertical="center"/>
    </xf>
    <xf numFmtId="0" fontId="3" fillId="0" borderId="2" xfId="2" applyFont="1" applyFill="1" applyBorder="1" applyAlignment="1">
      <alignment vertical="center"/>
    </xf>
    <xf numFmtId="0" fontId="3" fillId="0" borderId="6" xfId="2" applyFont="1" applyFill="1" applyBorder="1" applyAlignment="1">
      <alignment vertical="center"/>
    </xf>
    <xf numFmtId="172" fontId="11" fillId="0" borderId="2" xfId="2" applyNumberFormat="1" applyFont="1" applyFill="1" applyBorder="1" applyAlignment="1">
      <alignment horizontal="center" vertical="center"/>
    </xf>
    <xf numFmtId="165" fontId="11" fillId="0" borderId="2" xfId="2" applyNumberFormat="1" applyFont="1" applyFill="1" applyBorder="1" applyAlignment="1">
      <alignment vertical="center" wrapText="1"/>
    </xf>
    <xf numFmtId="1" fontId="11" fillId="0" borderId="2" xfId="2" applyNumberFormat="1" applyFont="1" applyFill="1" applyBorder="1" applyAlignment="1">
      <alignment horizontal="center" vertical="center"/>
    </xf>
    <xf numFmtId="171" fontId="11" fillId="0" borderId="2" xfId="2" applyNumberFormat="1" applyFont="1" applyFill="1" applyBorder="1" applyAlignment="1">
      <alignment horizontal="center" vertical="center"/>
    </xf>
    <xf numFmtId="0" fontId="20" fillId="0" borderId="2" xfId="2" applyFont="1" applyFill="1" applyBorder="1" applyAlignment="1">
      <alignment vertical="center"/>
    </xf>
    <xf numFmtId="0" fontId="3" fillId="0" borderId="2" xfId="2" applyFont="1" applyFill="1" applyBorder="1" applyAlignment="1">
      <alignment horizontal="center" vertical="center"/>
    </xf>
    <xf numFmtId="0" fontId="20" fillId="0" borderId="0" xfId="2" applyFont="1" applyFill="1" applyAlignment="1">
      <alignment horizontal="center" vertical="center"/>
    </xf>
    <xf numFmtId="0" fontId="27" fillId="0" borderId="0" xfId="2" applyFont="1" applyFill="1" applyAlignment="1">
      <alignment horizontal="center" vertical="center"/>
    </xf>
    <xf numFmtId="165" fontId="27" fillId="0" borderId="0" xfId="3" applyNumberFormat="1" applyFont="1" applyFill="1" applyAlignment="1">
      <alignment horizontal="center" vertical="center"/>
    </xf>
    <xf numFmtId="164" fontId="27" fillId="0" borderId="0" xfId="2" applyNumberFormat="1" applyFont="1" applyFill="1" applyAlignment="1">
      <alignment vertical="center"/>
    </xf>
    <xf numFmtId="0" fontId="20" fillId="0" borderId="0" xfId="2" applyFont="1" applyFill="1" applyAlignment="1">
      <alignment vertical="center"/>
    </xf>
    <xf numFmtId="171" fontId="20" fillId="0" borderId="0" xfId="2" applyNumberFormat="1" applyFont="1" applyFill="1" applyAlignment="1">
      <alignment vertical="center"/>
    </xf>
    <xf numFmtId="0" fontId="8" fillId="0" borderId="0" xfId="0" applyFont="1" applyFill="1"/>
    <xf numFmtId="164" fontId="11" fillId="0" borderId="0" xfId="1" applyNumberFormat="1"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0" xfId="1" applyNumberFormat="1" applyFont="1" applyFill="1" applyBorder="1" applyAlignment="1">
      <alignment horizontal="center" vertical="center" wrapText="1"/>
    </xf>
    <xf numFmtId="171" fontId="11" fillId="0"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3" fontId="11" fillId="0" borderId="2" xfId="1" applyNumberFormat="1" applyFont="1" applyFill="1" applyBorder="1" applyAlignment="1">
      <alignment horizontal="center" vertical="center" wrapText="1"/>
    </xf>
    <xf numFmtId="164" fontId="11" fillId="0" borderId="12" xfId="1" applyNumberFormat="1" applyFont="1" applyFill="1" applyBorder="1" applyAlignment="1">
      <alignment horizontal="center" vertical="center" wrapText="1"/>
    </xf>
    <xf numFmtId="1" fontId="8" fillId="0" borderId="2" xfId="1" quotePrefix="1" applyNumberFormat="1" applyFont="1" applyFill="1" applyBorder="1" applyAlignment="1">
      <alignment horizontal="center" vertical="center" wrapText="1"/>
    </xf>
    <xf numFmtId="0" fontId="8" fillId="0" borderId="2" xfId="0" applyFont="1" applyFill="1" applyBorder="1" applyAlignment="1">
      <alignment horizontal="center" vertical="center"/>
    </xf>
    <xf numFmtId="164" fontId="8" fillId="0" borderId="2" xfId="1" applyNumberFormat="1" applyFont="1" applyFill="1" applyBorder="1" applyAlignment="1">
      <alignment horizontal="center" vertical="center" wrapText="1"/>
    </xf>
    <xf numFmtId="164" fontId="8" fillId="0" borderId="2" xfId="1" quotePrefix="1" applyNumberFormat="1" applyFont="1" applyFill="1" applyBorder="1" applyAlignment="1">
      <alignment horizontal="center" vertical="center" wrapText="1"/>
    </xf>
    <xf numFmtId="171" fontId="11" fillId="0" borderId="2"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164" fontId="8" fillId="0" borderId="1" xfId="1" quotePrefix="1" applyNumberFormat="1" applyFont="1" applyFill="1" applyBorder="1" applyAlignment="1">
      <alignment horizontal="center" vertical="center" wrapText="1"/>
    </xf>
    <xf numFmtId="165" fontId="8" fillId="0" borderId="1" xfId="1" quotePrefix="1" applyNumberFormat="1" applyFont="1" applyFill="1" applyBorder="1" applyAlignment="1">
      <alignment horizontal="center" vertical="center" wrapText="1"/>
    </xf>
    <xf numFmtId="0" fontId="8" fillId="0" borderId="0" xfId="1" quotePrefix="1" applyNumberFormat="1" applyFont="1" applyFill="1" applyBorder="1" applyAlignment="1">
      <alignment horizontal="center" vertical="center" wrapText="1"/>
    </xf>
    <xf numFmtId="164" fontId="8" fillId="0" borderId="0" xfId="1" quotePrefix="1" applyNumberFormat="1" applyFont="1" applyFill="1" applyBorder="1" applyAlignment="1">
      <alignment horizontal="center" vertical="center" wrapText="1"/>
    </xf>
    <xf numFmtId="165" fontId="8" fillId="0" borderId="0" xfId="1" quotePrefix="1" applyNumberFormat="1" applyFont="1" applyFill="1" applyBorder="1" applyAlignment="1">
      <alignment horizontal="center" vertical="center" wrapText="1"/>
    </xf>
    <xf numFmtId="0" fontId="8" fillId="0" borderId="6" xfId="1" quotePrefix="1" applyNumberFormat="1" applyFont="1" applyFill="1" applyBorder="1" applyAlignment="1">
      <alignment horizontal="center" vertical="center" wrapText="1"/>
    </xf>
    <xf numFmtId="164" fontId="8" fillId="0" borderId="6" xfId="1" quotePrefix="1" applyNumberFormat="1" applyFont="1" applyFill="1" applyBorder="1" applyAlignment="1">
      <alignment horizontal="center" vertical="center" wrapText="1"/>
    </xf>
    <xf numFmtId="165" fontId="8" fillId="0" borderId="6" xfId="1" quotePrefix="1" applyNumberFormat="1" applyFont="1" applyFill="1" applyBorder="1" applyAlignment="1">
      <alignment horizontal="center" vertical="center" wrapText="1"/>
    </xf>
    <xf numFmtId="164" fontId="8" fillId="0" borderId="13" xfId="1" quotePrefix="1" applyNumberFormat="1" applyFont="1" applyFill="1" applyBorder="1" applyAlignment="1">
      <alignment horizontal="center" vertical="center" wrapText="1"/>
    </xf>
    <xf numFmtId="164" fontId="8" fillId="0" borderId="5" xfId="1" quotePrefix="1" applyNumberFormat="1" applyFont="1" applyFill="1" applyBorder="1" applyAlignment="1">
      <alignment horizontal="center" vertical="center" wrapText="1"/>
    </xf>
    <xf numFmtId="0" fontId="8" fillId="0" borderId="5" xfId="1" quotePrefix="1" applyNumberFormat="1" applyFont="1" applyFill="1" applyBorder="1" applyAlignment="1">
      <alignment horizontal="center" vertical="center" wrapText="1"/>
    </xf>
    <xf numFmtId="164" fontId="8" fillId="0" borderId="0" xfId="1" quotePrefix="1" applyNumberFormat="1" applyFont="1" applyFill="1" applyBorder="1" applyAlignment="1">
      <alignment vertical="center" wrapText="1"/>
    </xf>
    <xf numFmtId="0" fontId="11" fillId="0" borderId="2" xfId="0" applyFont="1" applyFill="1" applyBorder="1" applyAlignment="1">
      <alignment horizontal="center" vertical="center"/>
    </xf>
    <xf numFmtId="0" fontId="8" fillId="0" borderId="0" xfId="0" applyFont="1" applyFill="1" applyAlignment="1">
      <alignment horizontal="center"/>
    </xf>
    <xf numFmtId="171" fontId="11" fillId="0" borderId="2" xfId="1" quotePrefix="1" applyNumberFormat="1" applyFont="1" applyFill="1" applyBorder="1" applyAlignment="1">
      <alignment vertical="center" wrapText="1"/>
    </xf>
    <xf numFmtId="0" fontId="8" fillId="0" borderId="0" xfId="1" quotePrefix="1" applyNumberFormat="1" applyFont="1" applyFill="1" applyBorder="1" applyAlignment="1">
      <alignment vertical="center" wrapText="1"/>
    </xf>
    <xf numFmtId="0" fontId="8" fillId="0" borderId="2" xfId="0" applyFont="1" applyFill="1" applyBorder="1"/>
    <xf numFmtId="0" fontId="5" fillId="0" borderId="0" xfId="0" applyFont="1" applyFill="1" applyAlignment="1">
      <alignment horizontal="center" vertical="center" wrapText="1"/>
    </xf>
    <xf numFmtId="164" fontId="8" fillId="0" borderId="6" xfId="1" applyNumberFormat="1" applyFont="1" applyFill="1" applyBorder="1" applyAlignment="1">
      <alignment horizontal="center" vertical="center" wrapText="1"/>
    </xf>
    <xf numFmtId="0" fontId="11" fillId="0" borderId="2" xfId="0" quotePrefix="1" applyFont="1" applyFill="1" applyBorder="1" applyAlignment="1">
      <alignment horizontal="center" vertical="center" wrapText="1"/>
    </xf>
    <xf numFmtId="165" fontId="11" fillId="0" borderId="2" xfId="1" quotePrefix="1" applyNumberFormat="1" applyFont="1" applyFill="1" applyBorder="1" applyAlignment="1">
      <alignment vertical="center" wrapText="1"/>
    </xf>
    <xf numFmtId="164" fontId="11" fillId="0" borderId="0" xfId="1" quotePrefix="1" applyNumberFormat="1" applyFont="1" applyFill="1" applyBorder="1" applyAlignment="1">
      <alignment horizontal="center" vertical="center" wrapText="1"/>
    </xf>
    <xf numFmtId="0" fontId="11" fillId="0" borderId="0" xfId="1" quotePrefix="1" applyNumberFormat="1" applyFont="1" applyFill="1" applyBorder="1" applyAlignment="1">
      <alignment horizontal="center" vertical="center" wrapText="1"/>
    </xf>
    <xf numFmtId="165" fontId="11" fillId="0" borderId="0" xfId="1" quotePrefix="1" applyNumberFormat="1" applyFont="1" applyFill="1" applyBorder="1" applyAlignment="1">
      <alignment horizontal="center" vertical="center" wrapText="1"/>
    </xf>
    <xf numFmtId="0" fontId="11" fillId="0" borderId="0" xfId="0" applyFont="1" applyFill="1"/>
    <xf numFmtId="171" fontId="11" fillId="0" borderId="0" xfId="0" applyNumberFormat="1" applyFont="1" applyFill="1"/>
    <xf numFmtId="164" fontId="8" fillId="0" borderId="0" xfId="0" applyNumberFormat="1" applyFont="1" applyFill="1" applyAlignment="1">
      <alignment vertical="center"/>
    </xf>
    <xf numFmtId="164" fontId="8" fillId="0" borderId="0" xfId="0" applyNumberFormat="1" applyFont="1" applyFill="1"/>
    <xf numFmtId="0" fontId="11" fillId="0" borderId="0" xfId="0" applyFont="1" applyFill="1" applyAlignment="1">
      <alignment horizontal="center"/>
    </xf>
    <xf numFmtId="3" fontId="2" fillId="0" borderId="0" xfId="1" applyNumberFormat="1" applyFont="1" applyFill="1" applyBorder="1" applyAlignment="1">
      <alignment horizontal="center" vertical="center"/>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0" fontId="11" fillId="0" borderId="1" xfId="1" quotePrefix="1" applyNumberFormat="1" applyFont="1" applyFill="1" applyBorder="1" applyAlignment="1">
      <alignment horizontal="center" vertical="center" wrapText="1"/>
    </xf>
    <xf numFmtId="0" fontId="11" fillId="0" borderId="5" xfId="1" quotePrefix="1" applyNumberFormat="1" applyFont="1" applyFill="1" applyBorder="1" applyAlignment="1">
      <alignment horizontal="center" vertical="center" wrapText="1"/>
    </xf>
    <xf numFmtId="0" fontId="11" fillId="0" borderId="6" xfId="1" quotePrefix="1" applyNumberFormat="1" applyFont="1" applyFill="1" applyBorder="1" applyAlignment="1">
      <alignment horizontal="center" vertical="center" wrapText="1"/>
    </xf>
    <xf numFmtId="165" fontId="11" fillId="0" borderId="1" xfId="1" quotePrefix="1" applyNumberFormat="1" applyFont="1" applyFill="1" applyBorder="1" applyAlignment="1">
      <alignment horizontal="center" vertical="center" wrapText="1"/>
    </xf>
    <xf numFmtId="165" fontId="11" fillId="0" borderId="5" xfId="1" quotePrefix="1" applyNumberFormat="1" applyFont="1" applyFill="1" applyBorder="1" applyAlignment="1">
      <alignment horizontal="center" vertical="center" wrapText="1"/>
    </xf>
    <xf numFmtId="165" fontId="11" fillId="0" borderId="6" xfId="1" quotePrefix="1" applyNumberFormat="1" applyFont="1" applyFill="1" applyBorder="1" applyAlignment="1">
      <alignment horizontal="center" vertical="center" wrapText="1"/>
    </xf>
    <xf numFmtId="165" fontId="11" fillId="0" borderId="2" xfId="1" quotePrefix="1" applyNumberFormat="1" applyFont="1" applyFill="1" applyBorder="1" applyAlignment="1">
      <alignment horizontal="center" vertical="center" wrapText="1"/>
    </xf>
    <xf numFmtId="0" fontId="11" fillId="0" borderId="2" xfId="1" quotePrefix="1" applyNumberFormat="1" applyFont="1" applyFill="1" applyBorder="1" applyAlignment="1">
      <alignment horizontal="center" vertical="center" wrapText="1"/>
    </xf>
    <xf numFmtId="164" fontId="11" fillId="0" borderId="1" xfId="1" quotePrefix="1" applyNumberFormat="1" applyFont="1" applyFill="1" applyBorder="1" applyAlignment="1">
      <alignment horizontal="center" vertical="center" wrapText="1"/>
    </xf>
    <xf numFmtId="164" fontId="11" fillId="0" borderId="6" xfId="1" quotePrefix="1" applyNumberFormat="1" applyFont="1" applyFill="1" applyBorder="1" applyAlignment="1">
      <alignment horizontal="center" vertical="center" wrapText="1"/>
    </xf>
    <xf numFmtId="1" fontId="11" fillId="0" borderId="1" xfId="1" quotePrefix="1" applyNumberFormat="1" applyFont="1" applyFill="1" applyBorder="1" applyAlignment="1">
      <alignment horizontal="center" vertical="center" wrapText="1"/>
    </xf>
    <xf numFmtId="1" fontId="11" fillId="0" borderId="6" xfId="1" quotePrefix="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6" xfId="0" applyFont="1" applyBorder="1" applyAlignment="1">
      <alignment horizontal="center" vertical="center"/>
    </xf>
    <xf numFmtId="164" fontId="11" fillId="0" borderId="5" xfId="1" quotePrefix="1" applyNumberFormat="1" applyFont="1" applyFill="1" applyBorder="1" applyAlignment="1">
      <alignment horizontal="center" vertical="center" wrapText="1"/>
    </xf>
    <xf numFmtId="0" fontId="11" fillId="0" borderId="2" xfId="0" applyFont="1" applyBorder="1" applyAlignment="1">
      <alignment horizontal="center" vertical="center" wrapText="1"/>
    </xf>
    <xf numFmtId="1" fontId="11" fillId="0" borderId="2" xfId="0" applyNumberFormat="1" applyFont="1" applyBorder="1" applyAlignment="1">
      <alignment horizontal="center" vertical="center" wrapText="1"/>
    </xf>
    <xf numFmtId="0" fontId="11" fillId="0" borderId="2" xfId="1" applyNumberFormat="1" applyFont="1" applyFill="1" applyBorder="1" applyAlignment="1">
      <alignment horizontal="center" vertical="center" wrapText="1"/>
    </xf>
    <xf numFmtId="164" fontId="11" fillId="0" borderId="2" xfId="1" applyNumberFormat="1" applyFont="1" applyFill="1" applyBorder="1" applyAlignment="1">
      <alignment horizontal="center" vertical="center" wrapText="1"/>
    </xf>
    <xf numFmtId="164" fontId="11" fillId="0" borderId="2" xfId="0" applyNumberFormat="1" applyFont="1" applyBorder="1" applyAlignment="1">
      <alignment horizontal="center" vertical="center" wrapText="1"/>
    </xf>
    <xf numFmtId="0" fontId="11" fillId="0" borderId="1" xfId="0" applyFont="1" applyBorder="1" applyAlignment="1">
      <alignment horizontal="center"/>
    </xf>
    <xf numFmtId="0" fontId="11" fillId="0" borderId="6" xfId="0" applyFont="1" applyBorder="1" applyAlignment="1">
      <alignment horizontal="center"/>
    </xf>
    <xf numFmtId="0" fontId="11" fillId="0" borderId="4" xfId="1" quotePrefix="1" applyNumberFormat="1" applyFont="1" applyFill="1" applyBorder="1" applyAlignment="1">
      <alignment horizontal="center" vertical="center" wrapText="1"/>
    </xf>
    <xf numFmtId="0" fontId="11" fillId="0" borderId="3" xfId="1" quotePrefix="1" applyNumberFormat="1" applyFont="1" applyFill="1" applyBorder="1" applyAlignment="1">
      <alignment horizontal="center" vertical="center" wrapText="1"/>
    </xf>
    <xf numFmtId="164" fontId="11" fillId="0" borderId="1"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20" fillId="0" borderId="1" xfId="2" applyFont="1" applyFill="1" applyBorder="1" applyAlignment="1">
      <alignment horizontal="center" vertical="center"/>
    </xf>
    <xf numFmtId="0" fontId="20" fillId="0" borderId="5" xfId="2" applyFont="1" applyFill="1" applyBorder="1" applyAlignment="1">
      <alignment horizontal="center" vertical="center"/>
    </xf>
    <xf numFmtId="0" fontId="20" fillId="0" borderId="6" xfId="2" applyFont="1" applyFill="1" applyBorder="1" applyAlignment="1">
      <alignment horizontal="center" vertical="center"/>
    </xf>
    <xf numFmtId="0" fontId="22" fillId="0" borderId="1" xfId="2" applyFont="1" applyFill="1" applyBorder="1" applyAlignment="1">
      <alignment horizontal="center" vertical="center" wrapText="1"/>
    </xf>
    <xf numFmtId="0" fontId="22" fillId="0" borderId="6" xfId="2" applyFont="1" applyFill="1" applyBorder="1" applyAlignment="1">
      <alignment horizontal="center" vertical="center" wrapText="1"/>
    </xf>
    <xf numFmtId="0" fontId="22" fillId="0" borderId="1" xfId="2" applyFont="1" applyFill="1" applyBorder="1" applyAlignment="1">
      <alignment horizontal="center" vertical="center"/>
    </xf>
    <xf numFmtId="0" fontId="22" fillId="0" borderId="6" xfId="2" applyFont="1" applyFill="1" applyBorder="1" applyAlignment="1">
      <alignment horizontal="center" vertical="center"/>
    </xf>
    <xf numFmtId="0" fontId="15" fillId="0" borderId="0" xfId="2" applyFont="1" applyFill="1" applyAlignment="1">
      <alignment horizontal="center" vertical="center" wrapText="1"/>
    </xf>
    <xf numFmtId="0" fontId="15" fillId="0" borderId="8"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6" xfId="2" applyFont="1" applyFill="1" applyBorder="1" applyAlignment="1">
      <alignment horizontal="center" vertical="center" wrapText="1"/>
    </xf>
    <xf numFmtId="165" fontId="17" fillId="0" borderId="1" xfId="3" applyNumberFormat="1" applyFont="1" applyFill="1" applyBorder="1" applyAlignment="1">
      <alignment horizontal="center" vertical="center" wrapText="1"/>
    </xf>
    <xf numFmtId="165" fontId="17" fillId="0" borderId="5" xfId="3" applyNumberFormat="1" applyFont="1" applyFill="1" applyBorder="1" applyAlignment="1">
      <alignment horizontal="center" vertical="center" wrapText="1"/>
    </xf>
    <xf numFmtId="165" fontId="17" fillId="0" borderId="6" xfId="3" applyNumberFormat="1" applyFont="1" applyFill="1" applyBorder="1" applyAlignment="1">
      <alignment horizontal="center" vertical="center" wrapText="1"/>
    </xf>
    <xf numFmtId="0" fontId="17" fillId="0" borderId="9" xfId="2" applyFont="1" applyFill="1" applyBorder="1" applyAlignment="1">
      <alignment horizontal="center" vertical="center" wrapText="1"/>
    </xf>
    <xf numFmtId="0" fontId="17" fillId="0" borderId="10" xfId="2" applyFont="1" applyFill="1" applyBorder="1" applyAlignment="1">
      <alignment horizontal="center" vertical="center" wrapText="1"/>
    </xf>
    <xf numFmtId="0" fontId="17" fillId="0" borderId="11" xfId="2" applyFont="1" applyFill="1" applyBorder="1" applyAlignment="1">
      <alignment horizontal="center" vertical="center" wrapText="1"/>
    </xf>
    <xf numFmtId="0" fontId="17" fillId="0" borderId="12" xfId="2" applyFont="1" applyFill="1" applyBorder="1" applyAlignment="1">
      <alignment horizontal="center" vertical="center" wrapText="1"/>
    </xf>
    <xf numFmtId="164" fontId="17" fillId="0" borderId="1" xfId="2" applyNumberFormat="1" applyFont="1" applyFill="1" applyBorder="1" applyAlignment="1">
      <alignment horizontal="center" vertical="center" wrapText="1"/>
    </xf>
    <xf numFmtId="164" fontId="17" fillId="0" borderId="5" xfId="2" applyNumberFormat="1" applyFont="1" applyFill="1" applyBorder="1" applyAlignment="1">
      <alignment horizontal="center" vertical="center" wrapText="1"/>
    </xf>
    <xf numFmtId="164" fontId="17" fillId="0" borderId="6" xfId="2" applyNumberFormat="1" applyFont="1" applyFill="1" applyBorder="1" applyAlignment="1">
      <alignment horizontal="center" vertical="center" wrapText="1"/>
    </xf>
    <xf numFmtId="3" fontId="11" fillId="0" borderId="9" xfId="4" applyNumberFormat="1" applyFont="1" applyFill="1" applyBorder="1" applyAlignment="1">
      <alignment horizontal="center" vertical="center" wrapText="1"/>
    </xf>
    <xf numFmtId="3" fontId="11" fillId="0" borderId="7" xfId="4" applyNumberFormat="1" applyFont="1" applyFill="1" applyBorder="1" applyAlignment="1">
      <alignment horizontal="center" vertical="center" wrapText="1"/>
    </xf>
    <xf numFmtId="3" fontId="11" fillId="0" borderId="10" xfId="4" applyNumberFormat="1"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7" fillId="0" borderId="1" xfId="2" applyFont="1" applyFill="1" applyBorder="1" applyAlignment="1">
      <alignment horizontal="center" vertical="center"/>
    </xf>
    <xf numFmtId="0" fontId="17" fillId="0" borderId="6" xfId="2" applyFont="1" applyFill="1" applyBorder="1" applyAlignment="1">
      <alignment horizontal="center" vertical="center"/>
    </xf>
    <xf numFmtId="0" fontId="17" fillId="0" borderId="2" xfId="2"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2"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164" fontId="9" fillId="0" borderId="2"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22" fillId="0" borderId="9" xfId="1" applyNumberFormat="1" applyFont="1" applyFill="1" applyBorder="1" applyAlignment="1">
      <alignment horizontal="center" vertical="center" wrapText="1"/>
    </xf>
    <xf numFmtId="164" fontId="22" fillId="0" borderId="7" xfId="1" applyNumberFormat="1" applyFont="1" applyFill="1" applyBorder="1" applyAlignment="1">
      <alignment horizontal="center" vertical="center" wrapText="1"/>
    </xf>
    <xf numFmtId="164" fontId="22" fillId="0" borderId="11" xfId="1" applyNumberFormat="1" applyFont="1" applyFill="1" applyBorder="1" applyAlignment="1">
      <alignment horizontal="center" vertical="center" wrapText="1"/>
    </xf>
    <xf numFmtId="164" fontId="22" fillId="0" borderId="8" xfId="1" applyNumberFormat="1" applyFont="1" applyFill="1" applyBorder="1" applyAlignment="1">
      <alignment horizontal="center" vertical="center" wrapText="1"/>
    </xf>
    <xf numFmtId="164" fontId="22" fillId="0" borderId="1" xfId="1" applyNumberFormat="1" applyFont="1" applyFill="1" applyBorder="1" applyAlignment="1">
      <alignment horizontal="center" vertical="center" wrapText="1"/>
    </xf>
    <xf numFmtId="164" fontId="22" fillId="0" borderId="5" xfId="1" applyNumberFormat="1" applyFont="1" applyFill="1" applyBorder="1" applyAlignment="1">
      <alignment horizontal="center" vertical="center" wrapText="1"/>
    </xf>
    <xf numFmtId="164" fontId="22" fillId="0" borderId="6" xfId="1" applyNumberFormat="1" applyFont="1" applyFill="1" applyBorder="1" applyAlignment="1">
      <alignment horizontal="center" vertical="center" wrapText="1"/>
    </xf>
    <xf numFmtId="0" fontId="26" fillId="0" borderId="2" xfId="1" quotePrefix="1" applyNumberFormat="1" applyFont="1" applyFill="1" applyBorder="1" applyAlignment="1">
      <alignment horizontal="center" vertical="center" wrapText="1"/>
    </xf>
    <xf numFmtId="165" fontId="26" fillId="0" borderId="2" xfId="1" quotePrefix="1"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167" fontId="9" fillId="0" borderId="1"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167" fontId="9" fillId="0" borderId="6" xfId="0" applyNumberFormat="1" applyFont="1" applyFill="1" applyBorder="1" applyAlignment="1">
      <alignment horizontal="center" vertical="center"/>
    </xf>
    <xf numFmtId="164" fontId="9" fillId="0" borderId="5" xfId="1" applyNumberFormat="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xf numFmtId="165" fontId="9" fillId="0" borderId="1" xfId="1" quotePrefix="1" applyNumberFormat="1" applyFont="1" applyFill="1" applyBorder="1" applyAlignment="1">
      <alignment horizontal="center" vertical="center" wrapText="1"/>
    </xf>
    <xf numFmtId="165" fontId="9" fillId="0" borderId="5" xfId="1" quotePrefix="1" applyNumberFormat="1" applyFont="1" applyFill="1" applyBorder="1" applyAlignment="1">
      <alignment horizontal="center" vertical="center" wrapText="1"/>
    </xf>
    <xf numFmtId="165" fontId="9" fillId="0" borderId="6" xfId="1" quotePrefix="1" applyNumberFormat="1" applyFont="1" applyFill="1" applyBorder="1" applyAlignment="1">
      <alignment horizontal="center" vertical="center" wrapText="1"/>
    </xf>
    <xf numFmtId="3" fontId="17" fillId="0" borderId="1" xfId="3" applyNumberFormat="1" applyFont="1" applyFill="1" applyBorder="1" applyAlignment="1">
      <alignment horizontal="center" vertical="center" wrapText="1"/>
    </xf>
    <xf numFmtId="3" fontId="17" fillId="0" borderId="5" xfId="3" applyNumberFormat="1" applyFont="1" applyFill="1" applyBorder="1" applyAlignment="1">
      <alignment horizontal="center" vertical="center" wrapText="1"/>
    </xf>
    <xf numFmtId="3" fontId="17" fillId="0" borderId="6" xfId="3" applyNumberFormat="1" applyFont="1" applyFill="1" applyBorder="1" applyAlignment="1">
      <alignment horizontal="center" vertical="center" wrapText="1"/>
    </xf>
    <xf numFmtId="0" fontId="9" fillId="0" borderId="5" xfId="0" applyFont="1" applyFill="1" applyBorder="1" applyAlignment="1">
      <alignment horizontal="center" vertical="center"/>
    </xf>
    <xf numFmtId="169" fontId="9" fillId="0" borderId="1" xfId="0" applyNumberFormat="1" applyFont="1" applyFill="1" applyBorder="1" applyAlignment="1">
      <alignment horizontal="center" vertical="center"/>
    </xf>
    <xf numFmtId="169" fontId="9" fillId="0" borderId="5" xfId="0" applyNumberFormat="1" applyFont="1" applyFill="1" applyBorder="1" applyAlignment="1">
      <alignment horizontal="center" vertical="center"/>
    </xf>
    <xf numFmtId="169" fontId="9" fillId="0" borderId="6" xfId="0" applyNumberFormat="1"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28" fillId="0" borderId="1" xfId="0" applyFont="1" applyFill="1" applyBorder="1" applyAlignment="1">
      <alignment horizontal="center" vertical="center"/>
    </xf>
    <xf numFmtId="0" fontId="9" fillId="0" borderId="2" xfId="0" applyFont="1" applyFill="1" applyBorder="1" applyAlignment="1">
      <alignment horizontal="center" vertical="center"/>
    </xf>
    <xf numFmtId="3" fontId="17" fillId="0" borderId="6" xfId="3" applyNumberFormat="1" applyFont="1" applyFill="1" applyBorder="1" applyAlignment="1">
      <alignment horizontal="center" vertical="center"/>
    </xf>
    <xf numFmtId="169" fontId="9" fillId="0" borderId="2"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17" fillId="0" borderId="5" xfId="3" applyNumberFormat="1" applyFont="1" applyFill="1" applyBorder="1" applyAlignment="1">
      <alignment horizontal="center" vertical="center"/>
    </xf>
    <xf numFmtId="0" fontId="17" fillId="0" borderId="2" xfId="0" applyFont="1" applyFill="1" applyBorder="1" applyAlignment="1">
      <alignment horizontal="center" vertical="center" wrapText="1"/>
    </xf>
    <xf numFmtId="3" fontId="28" fillId="0" borderId="2" xfId="3" applyNumberFormat="1" applyFont="1" applyFill="1" applyBorder="1" applyAlignment="1">
      <alignment horizontal="center" vertical="center" wrapText="1"/>
    </xf>
    <xf numFmtId="3" fontId="28" fillId="0" borderId="1" xfId="3" applyNumberFormat="1" applyFont="1" applyFill="1" applyBorder="1" applyAlignment="1">
      <alignment horizontal="center" vertical="center" wrapText="1"/>
    </xf>
    <xf numFmtId="3" fontId="28" fillId="0" borderId="5" xfId="3" applyNumberFormat="1" applyFont="1" applyFill="1" applyBorder="1" applyAlignment="1">
      <alignment horizontal="center" vertical="center" wrapText="1"/>
    </xf>
    <xf numFmtId="3" fontId="28" fillId="0" borderId="6" xfId="3" applyNumberFormat="1" applyFont="1" applyFill="1" applyBorder="1" applyAlignment="1">
      <alignment horizontal="center" vertical="center" wrapText="1"/>
    </xf>
    <xf numFmtId="3" fontId="31" fillId="0" borderId="1" xfId="3" applyNumberFormat="1" applyFont="1" applyFill="1" applyBorder="1" applyAlignment="1">
      <alignment horizontal="center" vertical="center" wrapText="1"/>
    </xf>
    <xf numFmtId="3" fontId="31" fillId="0" borderId="6" xfId="3" applyNumberFormat="1" applyFont="1" applyFill="1" applyBorder="1" applyAlignment="1">
      <alignment horizontal="center" vertical="center"/>
    </xf>
    <xf numFmtId="0" fontId="31" fillId="0" borderId="1" xfId="0" quotePrefix="1" applyFont="1" applyFill="1" applyBorder="1" applyAlignment="1">
      <alignment horizontal="center" vertical="center" wrapText="1"/>
    </xf>
    <xf numFmtId="0" fontId="31" fillId="0" borderId="6" xfId="0" applyFont="1" applyFill="1" applyBorder="1" applyAlignment="1">
      <alignment horizontal="center" vertical="center"/>
    </xf>
    <xf numFmtId="0" fontId="31" fillId="0" borderId="1" xfId="0" applyFont="1" applyFill="1" applyBorder="1" applyAlignment="1">
      <alignment horizontal="center" vertical="center"/>
    </xf>
    <xf numFmtId="169" fontId="31" fillId="0" borderId="1" xfId="0" applyNumberFormat="1" applyFont="1" applyFill="1" applyBorder="1" applyAlignment="1">
      <alignment horizontal="center" vertical="center"/>
    </xf>
    <xf numFmtId="169" fontId="31" fillId="0" borderId="6"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32" fillId="0" borderId="6" xfId="0" applyFont="1" applyFill="1" applyBorder="1" applyAlignment="1">
      <alignment horizontal="center" vertical="center"/>
    </xf>
    <xf numFmtId="171" fontId="31" fillId="0" borderId="1" xfId="3" applyNumberFormat="1" applyFont="1" applyFill="1" applyBorder="1" applyAlignment="1">
      <alignment horizontal="center" vertical="center"/>
    </xf>
    <xf numFmtId="171" fontId="31" fillId="0" borderId="6" xfId="3" applyNumberFormat="1" applyFont="1" applyFill="1" applyBorder="1" applyAlignment="1">
      <alignment horizontal="center" vertical="center"/>
    </xf>
    <xf numFmtId="3" fontId="31" fillId="0" borderId="1" xfId="3" applyNumberFormat="1" applyFont="1" applyFill="1" applyBorder="1" applyAlignment="1">
      <alignment horizontal="center" vertical="center"/>
    </xf>
    <xf numFmtId="3" fontId="31" fillId="0" borderId="5" xfId="3" applyNumberFormat="1" applyFont="1" applyFill="1" applyBorder="1" applyAlignment="1">
      <alignment horizontal="center" vertical="center"/>
    </xf>
    <xf numFmtId="0" fontId="31" fillId="0" borderId="5" xfId="0" applyFont="1" applyFill="1" applyBorder="1" applyAlignment="1">
      <alignment horizontal="center" vertical="center"/>
    </xf>
    <xf numFmtId="169" fontId="31" fillId="0" borderId="5"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165" fontId="9" fillId="0" borderId="2" xfId="1" quotePrefix="1" applyNumberFormat="1" applyFont="1" applyFill="1" applyBorder="1" applyAlignment="1">
      <alignment horizontal="center" vertical="center" wrapText="1"/>
    </xf>
    <xf numFmtId="0" fontId="31" fillId="0" borderId="5" xfId="0" quotePrefix="1" applyFont="1" applyFill="1" applyBorder="1" applyAlignment="1">
      <alignment horizontal="center" vertical="center" wrapText="1"/>
    </xf>
    <xf numFmtId="0" fontId="31" fillId="0" borderId="6" xfId="0" quotePrefix="1" applyFont="1" applyFill="1" applyBorder="1" applyAlignment="1">
      <alignment horizontal="center" vertical="center" wrapText="1"/>
    </xf>
    <xf numFmtId="164" fontId="9" fillId="0" borderId="1" xfId="1" quotePrefix="1" applyNumberFormat="1" applyFont="1" applyFill="1" applyBorder="1" applyAlignment="1">
      <alignment horizontal="center" vertical="center" wrapText="1"/>
    </xf>
    <xf numFmtId="164" fontId="9" fillId="0" borderId="6" xfId="1" quotePrefix="1" applyNumberFormat="1" applyFont="1" applyFill="1" applyBorder="1" applyAlignment="1">
      <alignment horizontal="center" vertical="center" wrapText="1"/>
    </xf>
    <xf numFmtId="0" fontId="11" fillId="0" borderId="2" xfId="2" applyFont="1" applyFill="1" applyBorder="1" applyAlignment="1">
      <alignment horizontal="center" vertical="center" wrapText="1"/>
    </xf>
    <xf numFmtId="165" fontId="17" fillId="0" borderId="2" xfId="3" applyNumberFormat="1" applyFont="1" applyFill="1" applyBorder="1" applyAlignment="1">
      <alignment horizontal="center" vertical="center" wrapText="1"/>
    </xf>
    <xf numFmtId="164" fontId="17" fillId="0" borderId="2" xfId="2" applyNumberFormat="1" applyFont="1" applyFill="1" applyBorder="1" applyAlignment="1">
      <alignment horizontal="center" vertical="center" wrapText="1"/>
    </xf>
    <xf numFmtId="165" fontId="11" fillId="0" borderId="1" xfId="2" applyNumberFormat="1" applyFont="1" applyFill="1" applyBorder="1" applyAlignment="1">
      <alignment horizontal="center" vertical="center" wrapText="1"/>
    </xf>
    <xf numFmtId="165" fontId="11" fillId="0" borderId="5" xfId="2" applyNumberFormat="1" applyFont="1" applyFill="1" applyBorder="1" applyAlignment="1">
      <alignment horizontal="center" vertical="center" wrapText="1"/>
    </xf>
    <xf numFmtId="165" fontId="11" fillId="0" borderId="6" xfId="2"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6" xfId="2" applyFont="1" applyFill="1" applyBorder="1" applyAlignment="1">
      <alignment horizontal="center" vertical="center" wrapText="1"/>
    </xf>
    <xf numFmtId="167" fontId="11" fillId="0" borderId="1" xfId="2" applyNumberFormat="1" applyFont="1" applyFill="1" applyBorder="1" applyAlignment="1">
      <alignment horizontal="center" vertical="center" wrapText="1"/>
    </xf>
    <xf numFmtId="3" fontId="11" fillId="0" borderId="1" xfId="4" applyNumberFormat="1" applyFont="1" applyFill="1" applyBorder="1" applyAlignment="1">
      <alignment horizontal="center" vertical="center"/>
    </xf>
    <xf numFmtId="3" fontId="11" fillId="0" borderId="6" xfId="4" applyNumberFormat="1" applyFont="1" applyFill="1" applyBorder="1" applyAlignment="1">
      <alignment horizontal="center" vertical="center"/>
    </xf>
    <xf numFmtId="167" fontId="22" fillId="0" borderId="1" xfId="2" applyNumberFormat="1" applyFont="1" applyFill="1" applyBorder="1" applyAlignment="1">
      <alignment horizontal="center" vertical="center"/>
    </xf>
    <xf numFmtId="167" fontId="22" fillId="0" borderId="6" xfId="2" applyNumberFormat="1" applyFont="1" applyFill="1" applyBorder="1" applyAlignment="1">
      <alignment horizontal="center" vertical="center"/>
    </xf>
    <xf numFmtId="165" fontId="11" fillId="0" borderId="2" xfId="2" applyNumberFormat="1" applyFont="1" applyFill="1" applyBorder="1" applyAlignment="1">
      <alignment horizontal="center" vertical="center" wrapText="1"/>
    </xf>
    <xf numFmtId="167" fontId="11" fillId="0" borderId="2" xfId="2" applyNumberFormat="1" applyFont="1" applyFill="1" applyBorder="1" applyAlignment="1">
      <alignment horizontal="center" vertical="center" wrapText="1"/>
    </xf>
    <xf numFmtId="167" fontId="22" fillId="0" borderId="1" xfId="2" applyNumberFormat="1" applyFont="1" applyFill="1" applyBorder="1" applyAlignment="1">
      <alignment horizontal="center" vertical="center" wrapText="1"/>
    </xf>
    <xf numFmtId="165" fontId="20" fillId="0" borderId="2" xfId="2" applyNumberFormat="1" applyFont="1" applyFill="1" applyBorder="1" applyAlignment="1">
      <alignment horizontal="center" vertical="center" wrapText="1"/>
    </xf>
    <xf numFmtId="0" fontId="20" fillId="0" borderId="2" xfId="2" applyFont="1" applyFill="1" applyBorder="1" applyAlignment="1">
      <alignment horizontal="center" vertical="center" wrapText="1"/>
    </xf>
    <xf numFmtId="167" fontId="20" fillId="0" borderId="2" xfId="2" applyNumberFormat="1" applyFont="1" applyFill="1" applyBorder="1" applyAlignment="1">
      <alignment horizontal="center" vertical="center" wrapText="1"/>
    </xf>
    <xf numFmtId="165" fontId="20" fillId="0" borderId="1" xfId="2" applyNumberFormat="1" applyFont="1" applyFill="1" applyBorder="1" applyAlignment="1">
      <alignment horizontal="center" vertical="center" wrapText="1"/>
    </xf>
    <xf numFmtId="0" fontId="20" fillId="0" borderId="5" xfId="2" applyFont="1" applyFill="1" applyBorder="1" applyAlignment="1">
      <alignment horizontal="center" vertical="center" wrapText="1"/>
    </xf>
    <xf numFmtId="0" fontId="20" fillId="0" borderId="1" xfId="2" applyFont="1" applyFill="1" applyBorder="1" applyAlignment="1">
      <alignment horizontal="center" vertical="center" wrapText="1"/>
    </xf>
    <xf numFmtId="167" fontId="20" fillId="0" borderId="1" xfId="2" applyNumberFormat="1" applyFont="1" applyFill="1" applyBorder="1" applyAlignment="1">
      <alignment horizontal="center" vertical="center" wrapText="1"/>
    </xf>
    <xf numFmtId="0" fontId="20" fillId="0" borderId="6" xfId="2" applyFont="1" applyFill="1" applyBorder="1" applyAlignment="1">
      <alignment horizontal="center" vertical="center" wrapText="1"/>
    </xf>
    <xf numFmtId="0" fontId="11" fillId="0" borderId="4" xfId="2" applyFont="1" applyFill="1" applyBorder="1" applyAlignment="1">
      <alignment horizontal="center" vertical="center"/>
    </xf>
    <xf numFmtId="0" fontId="11" fillId="0" borderId="3" xfId="2" applyFont="1" applyFill="1" applyBorder="1" applyAlignment="1">
      <alignment horizontal="center" vertical="center"/>
    </xf>
    <xf numFmtId="0" fontId="22" fillId="0" borderId="5" xfId="2" applyFont="1" applyFill="1" applyBorder="1" applyAlignment="1">
      <alignment horizontal="center" vertical="center" wrapText="1"/>
    </xf>
    <xf numFmtId="0" fontId="12" fillId="0" borderId="0" xfId="0" applyFont="1" applyFill="1" applyAlignment="1">
      <alignment horizontal="center" wrapText="1"/>
    </xf>
    <xf numFmtId="0" fontId="11" fillId="0" borderId="2" xfId="0" applyFont="1" applyFill="1" applyBorder="1" applyAlignment="1">
      <alignment horizontal="center" vertical="center" wrapText="1"/>
    </xf>
    <xf numFmtId="171" fontId="11" fillId="0"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3" fontId="11" fillId="0" borderId="2" xfId="1" applyNumberFormat="1" applyFont="1" applyFill="1" applyBorder="1" applyAlignment="1">
      <alignment horizontal="center" vertical="center" wrapText="1"/>
    </xf>
    <xf numFmtId="164" fontId="11" fillId="0" borderId="0" xfId="1" applyNumberFormat="1" applyFont="1" applyFill="1" applyBorder="1" applyAlignment="1">
      <alignment horizontal="center" vertical="center" wrapText="1"/>
    </xf>
    <xf numFmtId="171" fontId="11" fillId="0" borderId="2" xfId="1" quotePrefix="1" applyNumberFormat="1" applyFont="1" applyFill="1" applyBorder="1" applyAlignment="1">
      <alignment horizontal="center" vertical="center" wrapText="1"/>
    </xf>
    <xf numFmtId="164" fontId="8" fillId="0" borderId="1" xfId="1" quotePrefix="1" applyNumberFormat="1" applyFont="1" applyFill="1" applyBorder="1" applyAlignment="1">
      <alignment horizontal="center" vertical="center" wrapText="1"/>
    </xf>
    <xf numFmtId="164" fontId="8" fillId="0" borderId="5"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0" fontId="8" fillId="0" borderId="5" xfId="1" quotePrefix="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164" fontId="8" fillId="0" borderId="6" xfId="1" applyNumberFormat="1" applyFont="1" applyFill="1" applyBorder="1" applyAlignment="1">
      <alignment horizontal="center" vertical="center" wrapText="1"/>
    </xf>
    <xf numFmtId="164" fontId="8" fillId="0" borderId="6" xfId="1" quotePrefix="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3" fontId="11" fillId="0" borderId="5" xfId="1" applyNumberFormat="1" applyFont="1" applyFill="1" applyBorder="1" applyAlignment="1">
      <alignment horizontal="center" vertical="center" wrapText="1"/>
    </xf>
    <xf numFmtId="3" fontId="11" fillId="0" borderId="6" xfId="1" applyNumberFormat="1" applyFont="1" applyFill="1" applyBorder="1" applyAlignment="1">
      <alignment horizontal="center" vertical="center" wrapText="1"/>
    </xf>
    <xf numFmtId="164" fontId="8" fillId="0" borderId="10" xfId="1" quotePrefix="1" applyNumberFormat="1" applyFont="1" applyFill="1" applyBorder="1" applyAlignment="1">
      <alignment horizontal="center" vertical="center" wrapText="1"/>
    </xf>
    <xf numFmtId="164" fontId="8" fillId="0" borderId="13" xfId="1" quotePrefix="1" applyNumberFormat="1" applyFont="1" applyFill="1" applyBorder="1" applyAlignment="1">
      <alignment horizontal="center" vertical="center" wrapText="1"/>
    </xf>
    <xf numFmtId="0" fontId="8" fillId="0" borderId="6" xfId="1" quotePrefix="1" applyNumberFormat="1" applyFont="1" applyFill="1" applyBorder="1" applyAlignment="1">
      <alignment horizontal="center" vertical="center" wrapText="1"/>
    </xf>
    <xf numFmtId="164" fontId="8" fillId="0" borderId="12" xfId="1" quotePrefix="1" applyNumberFormat="1" applyFont="1" applyFill="1" applyBorder="1" applyAlignment="1">
      <alignment horizontal="center" vertical="center" wrapText="1"/>
    </xf>
    <xf numFmtId="164" fontId="8" fillId="0" borderId="0" xfId="1" quotePrefix="1"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8" fillId="0" borderId="0" xfId="1" quotePrefix="1" applyNumberFormat="1" applyFont="1" applyFill="1" applyBorder="1" applyAlignment="1">
      <alignment horizontal="center" vertical="center" wrapText="1"/>
    </xf>
    <xf numFmtId="164" fontId="8" fillId="0" borderId="2" xfId="1" quotePrefix="1" applyNumberFormat="1" applyFont="1" applyFill="1" applyBorder="1" applyAlignment="1">
      <alignment horizontal="center" vertical="center" wrapText="1"/>
    </xf>
    <xf numFmtId="165" fontId="8" fillId="0" borderId="0" xfId="1" quotePrefix="1" applyNumberFormat="1" applyFont="1" applyFill="1" applyBorder="1" applyAlignment="1">
      <alignment horizontal="center" vertical="center" wrapText="1"/>
    </xf>
    <xf numFmtId="167" fontId="8" fillId="0" borderId="1" xfId="1" quotePrefix="1" applyNumberFormat="1" applyFont="1" applyFill="1" applyBorder="1" applyAlignment="1">
      <alignment horizontal="center" vertical="center" wrapText="1"/>
    </xf>
    <xf numFmtId="1" fontId="8" fillId="0" borderId="1" xfId="1" quotePrefix="1" applyNumberFormat="1" applyFont="1" applyFill="1" applyBorder="1" applyAlignment="1">
      <alignment horizontal="center" vertical="center" wrapText="1"/>
    </xf>
    <xf numFmtId="1" fontId="8" fillId="0" borderId="5" xfId="1" quotePrefix="1" applyNumberFormat="1" applyFont="1" applyFill="1" applyBorder="1" applyAlignment="1">
      <alignment horizontal="center" vertical="center" wrapText="1"/>
    </xf>
    <xf numFmtId="1" fontId="8" fillId="0" borderId="6" xfId="1" quotePrefix="1"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0" fillId="0" borderId="0" xfId="0" applyAlignment="1">
      <alignment horizontal="center"/>
    </xf>
    <xf numFmtId="0" fontId="7" fillId="10" borderId="1"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6" xfId="0" applyFont="1" applyFill="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xf>
    <xf numFmtId="0" fontId="9" fillId="0" borderId="8" xfId="0" applyFont="1" applyBorder="1" applyAlignment="1">
      <alignment horizontal="center"/>
    </xf>
    <xf numFmtId="0" fontId="7" fillId="9" borderId="1"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xf>
    <xf numFmtId="0" fontId="7" fillId="6" borderId="2" xfId="0" applyFont="1" applyFill="1" applyBorder="1" applyAlignment="1">
      <alignment horizontal="center" vertical="center"/>
    </xf>
    <xf numFmtId="0" fontId="7" fillId="4" borderId="2" xfId="0" applyFont="1" applyFill="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7" fillId="7" borderId="2" xfId="0" applyFont="1" applyFill="1" applyBorder="1" applyAlignment="1">
      <alignment horizontal="center" vertical="center"/>
    </xf>
    <xf numFmtId="0" fontId="7" fillId="10" borderId="2" xfId="0" applyFont="1" applyFill="1" applyBorder="1" applyAlignment="1">
      <alignment horizontal="center" vertical="center"/>
    </xf>
    <xf numFmtId="0" fontId="7" fillId="9" borderId="2" xfId="0" applyFont="1" applyFill="1" applyBorder="1" applyAlignment="1">
      <alignment horizontal="center" vertical="center"/>
    </xf>
    <xf numFmtId="0" fontId="7" fillId="11" borderId="2" xfId="0" applyFont="1" applyFill="1" applyBorder="1" applyAlignment="1">
      <alignment horizontal="center" vertical="center"/>
    </xf>
    <xf numFmtId="0" fontId="3" fillId="0" borderId="2" xfId="0" applyFont="1" applyBorder="1" applyAlignment="1">
      <alignment horizontal="center" vertical="center" wrapText="1"/>
    </xf>
    <xf numFmtId="0" fontId="7" fillId="8" borderId="2" xfId="0" applyFont="1" applyFill="1" applyBorder="1" applyAlignment="1">
      <alignment horizontal="center" vertical="center"/>
    </xf>
  </cellXfs>
  <cellStyles count="7">
    <cellStyle name="Comma" xfId="1" builtinId="3"/>
    <cellStyle name="Comma 2" xfId="3"/>
    <cellStyle name="Comma 2 2" xfId="4"/>
    <cellStyle name="Comma 2 3" xfId="6"/>
    <cellStyle name="Normal" xfId="0" builtinId="0"/>
    <cellStyle name="Normal 2" xfId="2"/>
    <cellStyle name="Normal 2 2" xfId="5"/>
  </cellStyles>
  <dxfs count="1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583E5"/>
      <color rgb="FF8EE1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QUAN\DuAn\KDC%20Lan%20Son%201%20-%20GD1\H&#7891;%20S&#417;%20GPMB\4%20-%20Ph&#234;%20duy&#7879;t%20ph&#432;&#417;ng%20&#225;n%20&#272;&#7907;t%201\1-%20Thu%20h&#7891;i%20&#273;&#7845;t\x&#227;%20Y&#234;n%20S&#417;n\DS%20thu%20h&#7891;i%20&#273;&#7845;t%20th&#244;n%20N&#7897;i%20Ch&#249;a%20-%20UB%20x&#227;%20Y&#234;n%20S&#417;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OQUAN\DuAn\KDC%20Lan%20Son%201%20-%20GD1\H&#7891;%20S&#417;%20GPMB\4%20-%20Ph&#234;%20duy&#7879;t%20ph&#432;&#417;ng%20&#225;n%20&#272;&#7907;t%201\1-%20Thu%20h&#7891;i%20&#273;&#7845;t\x&#227;%20Y&#234;n%20S&#417;n\DS%20thu%20h&#7891;i%20&#273;&#7845;t%20th&#244;n%20N&#7897;i%20&#272;&#236;nh%20-%20UB%20x&#227;%20Y&#234;n%20S&#417;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XXXX"/>
      <sheetName val="XXXXXXXXX"/>
      <sheetName val="XXXXXXXXXXX"/>
      <sheetName val="Recovered_Sheet1"/>
      <sheetName val="Recovered_Sheet2"/>
      <sheetName val="Recovered_Sheet3"/>
      <sheetName val="Recovered_Sheet4"/>
      <sheetName val="Recovered_Sheet5"/>
      <sheetName val="Recovered_Sheet6"/>
      <sheetName val="Recovered_Sheet7"/>
      <sheetName val="XXXXXXXXXXXX"/>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foxz"/>
      <sheetName val="Kangatang"/>
      <sheetName val="Kangatang_2"/>
      <sheetName val="Recovered_Sheet20"/>
      <sheetName val="Recovered_Sheet21"/>
      <sheetName val="Recovered_Sheet22"/>
      <sheetName val="Recovered_Sheet23"/>
      <sheetName val="MADAT_TAISAN"/>
      <sheetName val="MÃ TÀI SẢN"/>
      <sheetName val="TỔNG HỢP VỀ TÀI SẢN"/>
      <sheetName val="TỔNG HỢP BT VỀ ĐẤT"/>
      <sheetName val="Sheet1"/>
      <sheetName val="DS thu hồi Nội Chù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A2" t="str">
            <v>Mã loại</v>
          </cell>
          <cell r="B2" t="str">
            <v>Mã quy cách</v>
          </cell>
          <cell r="C2" t="str">
            <v>quy cách</v>
          </cell>
          <cell r="D2" t="str">
            <v xml:space="preserve">Phân loại </v>
          </cell>
          <cell r="E2" t="str">
            <v>Đơn vị tính</v>
          </cell>
          <cell r="F2" t="str">
            <v>Đơn giá</v>
          </cell>
          <cell r="G2" t="str">
            <v>Hỗ trợ di chuyển chỗ ở trong phạm vi xã</v>
          </cell>
          <cell r="H2" t="str">
            <v>bồi thường bố trí đất để tiếp nhận mộ (1.5)</v>
          </cell>
          <cell r="I2" t="str">
            <v>BỒI THƯỜNG CHI PHÍ ĐÀO,BỐC,DI CHUYỂN</v>
          </cell>
          <cell r="J2" t="str">
            <v>Bồi thường chi phí bố trí đất đai, đầu tư xây dựng để tiếp nhận mộ</v>
          </cell>
          <cell r="K2" t="str">
            <v>HỖ TRỢ TÂM LINH</v>
          </cell>
          <cell r="L2" t="str">
            <v>HỖ TRỢ KINH PHÍ TỰ DI CHUYỂN</v>
          </cell>
        </row>
        <row r="3">
          <cell r="A3" t="str">
            <v>NBT1</v>
          </cell>
          <cell r="B3" t="str">
            <v>NBT1</v>
          </cell>
          <cell r="C3" t="str">
            <v>Nhà ở biệt thự</v>
          </cell>
          <cell r="D3" t="str">
            <v>Nhà biệt thự</v>
          </cell>
          <cell r="E3" t="str">
            <v>đ/m2 sàn</v>
          </cell>
          <cell r="F3">
            <v>5830000</v>
          </cell>
          <cell r="G3">
            <v>3500000</v>
          </cell>
        </row>
        <row r="4">
          <cell r="A4" t="str">
            <v>NC31</v>
          </cell>
          <cell r="B4" t="str">
            <v>NC31</v>
          </cell>
          <cell r="C4" t="str">
            <v>Nhà ở cấp 3 loại 1 (công trình khép kín từ 3 đến &lt;7 tầng có kết cấu khung chịu lực).</v>
          </cell>
          <cell r="D4" t="str">
            <v>Nhà ở cấp 3, loại 1</v>
          </cell>
          <cell r="E4" t="str">
            <v>đ/m2 sàn</v>
          </cell>
          <cell r="F4">
            <v>5500000</v>
          </cell>
          <cell r="G4">
            <v>3500000</v>
          </cell>
        </row>
        <row r="5">
          <cell r="A5" t="str">
            <v>NC32</v>
          </cell>
          <cell r="B5" t="str">
            <v>NC32</v>
          </cell>
          <cell r="C5" t="str">
            <v>Nhà ở cấp 3 loại 2 (công trình khép kín từ 1 đến 3 tầng có kết cấu khung hoặc tường chịu lực).</v>
          </cell>
          <cell r="D5" t="str">
            <v>Nhà ở cấp 3, loại 2</v>
          </cell>
          <cell r="E5" t="str">
            <v>đ/m2 sàn</v>
          </cell>
          <cell r="F5">
            <v>4180000</v>
          </cell>
          <cell r="G5">
            <v>3500000</v>
          </cell>
        </row>
        <row r="6">
          <cell r="A6" t="str">
            <v>NC33</v>
          </cell>
          <cell r="B6" t="str">
            <v>NC33</v>
          </cell>
          <cell r="C6" t="str">
            <v>Nhà ở cấp 3 loại 3 (công trình khép kín, 1 tầng mái bằng, có kết cấu tường chịu lực)</v>
          </cell>
          <cell r="D6" t="str">
            <v>Nhà ở cấp 3, loại 3</v>
          </cell>
          <cell r="E6" t="str">
            <v>đ/m2 sàn</v>
          </cell>
          <cell r="F6">
            <v>3780000</v>
          </cell>
          <cell r="G6">
            <v>3500000</v>
          </cell>
        </row>
        <row r="7">
          <cell r="A7" t="str">
            <v>NC41</v>
          </cell>
          <cell r="B7" t="str">
            <v>NC41</v>
          </cell>
          <cell r="C7" t="str">
            <v>Nhà ở cấp 4 loại 1 (độc lập, không có công trình phụ, 1 tầng mái tôn, mái ngói)</v>
          </cell>
          <cell r="D7" t="str">
            <v>Nhà ở cấp 4, loại 1</v>
          </cell>
          <cell r="E7" t="str">
            <v>đ/m2 XD</v>
          </cell>
          <cell r="F7">
            <v>2900000</v>
          </cell>
          <cell r="G7">
            <v>3500000</v>
          </cell>
        </row>
        <row r="8">
          <cell r="A8" t="str">
            <v>NC42</v>
          </cell>
          <cell r="B8" t="str">
            <v>NC42</v>
          </cell>
          <cell r="C8" t="str">
            <v>Nhà ở cấp 4 loại 2 (độc lập, không có công trình phụ, 1 tầng mái ngói dạng đơn giản)</v>
          </cell>
          <cell r="D8" t="str">
            <v>Nhà ở cấp 4, loại 2</v>
          </cell>
          <cell r="E8" t="str">
            <v>đ/m2 XD</v>
          </cell>
          <cell r="F8">
            <v>2430000</v>
          </cell>
          <cell r="G8">
            <v>3500000</v>
          </cell>
        </row>
        <row r="10">
          <cell r="C10" t="str">
            <v xml:space="preserve">Công trình phụ: </v>
          </cell>
        </row>
        <row r="11">
          <cell r="C11" t="str">
            <v>(tính cho công trình riêng biệt)</v>
          </cell>
        </row>
        <row r="12">
          <cell r="A12" t="str">
            <v>NBA</v>
          </cell>
          <cell r="B12" t="str">
            <v>NBA</v>
          </cell>
          <cell r="C12" t="str">
            <v>Nhà Bếp loại A</v>
          </cell>
          <cell r="D12" t="str">
            <v>Nhà Bếp loại A</v>
          </cell>
          <cell r="E12" t="str">
            <v>m2/XD</v>
          </cell>
          <cell r="F12">
            <v>1090000</v>
          </cell>
        </row>
        <row r="13">
          <cell r="A13" t="str">
            <v>NBB</v>
          </cell>
          <cell r="B13" t="str">
            <v>NBB</v>
          </cell>
          <cell r="C13" t="str">
            <v>Nhà Bếp loại B</v>
          </cell>
          <cell r="D13" t="str">
            <v>Nhà Bếp loại B</v>
          </cell>
          <cell r="E13" t="str">
            <v>m2/XD</v>
          </cell>
          <cell r="F13">
            <v>920000</v>
          </cell>
        </row>
        <row r="14">
          <cell r="A14" t="str">
            <v>NBC</v>
          </cell>
          <cell r="B14" t="str">
            <v>NBC</v>
          </cell>
          <cell r="C14" t="str">
            <v>Nhà Bếp loại C</v>
          </cell>
          <cell r="D14" t="str">
            <v>Nhà Bếp loại C</v>
          </cell>
          <cell r="E14" t="str">
            <v>m2/XD</v>
          </cell>
          <cell r="F14">
            <v>800000</v>
          </cell>
        </row>
        <row r="15">
          <cell r="A15" t="str">
            <v>CNA1</v>
          </cell>
          <cell r="B15" t="str">
            <v>CNA1</v>
          </cell>
          <cell r="C15" t="str">
            <v>Khu chăn nuôi loại A</v>
          </cell>
          <cell r="D15" t="str">
            <v>Khu chăn nuôi loại A</v>
          </cell>
          <cell r="E15" t="str">
            <v>m2/XD</v>
          </cell>
          <cell r="F15">
            <v>940000</v>
          </cell>
        </row>
        <row r="16">
          <cell r="A16" t="str">
            <v>CNB</v>
          </cell>
          <cell r="B16" t="str">
            <v>CNB</v>
          </cell>
          <cell r="C16" t="str">
            <v>Khu chăn nuôi loại B</v>
          </cell>
          <cell r="D16" t="str">
            <v>Khu chăn nuôi loại B</v>
          </cell>
          <cell r="E16" t="str">
            <v>m2/XD</v>
          </cell>
          <cell r="F16">
            <v>760000</v>
          </cell>
        </row>
        <row r="17">
          <cell r="A17" t="str">
            <v>CNC</v>
          </cell>
          <cell r="B17" t="str">
            <v>CNC</v>
          </cell>
          <cell r="C17" t="str">
            <v>Khu chăn nuôi loại C</v>
          </cell>
          <cell r="D17" t="str">
            <v>Khu chăn nuôi loại C</v>
          </cell>
          <cell r="E17" t="str">
            <v>m2/XD</v>
          </cell>
          <cell r="F17">
            <v>680000</v>
          </cell>
        </row>
        <row r="18">
          <cell r="A18" t="str">
            <v>VSA</v>
          </cell>
          <cell r="B18" t="str">
            <v>VSA</v>
          </cell>
          <cell r="C18" t="str">
            <v>Nhà vệ sinh loại A</v>
          </cell>
          <cell r="D18" t="str">
            <v>Nhà vệ sinh loại A</v>
          </cell>
          <cell r="E18" t="str">
            <v>m2/XD</v>
          </cell>
          <cell r="F18">
            <v>1270000</v>
          </cell>
        </row>
        <row r="19">
          <cell r="A19" t="str">
            <v>VSB</v>
          </cell>
          <cell r="B19" t="str">
            <v>VSB</v>
          </cell>
          <cell r="C19" t="str">
            <v>Nhà vệ sinh loại B</v>
          </cell>
          <cell r="D19" t="str">
            <v>Nhà vệ sinh loại B</v>
          </cell>
          <cell r="E19" t="str">
            <v>m2/XD</v>
          </cell>
          <cell r="F19">
            <v>810000</v>
          </cell>
        </row>
        <row r="20">
          <cell r="A20" t="str">
            <v>VSC</v>
          </cell>
          <cell r="B20" t="str">
            <v>VSC</v>
          </cell>
          <cell r="C20" t="str">
            <v>Nhà vệ sinh loại C</v>
          </cell>
          <cell r="D20" t="str">
            <v>Nhà vệ sinh loại C</v>
          </cell>
          <cell r="E20" t="str">
            <v>m2/XD</v>
          </cell>
          <cell r="F20">
            <v>350000</v>
          </cell>
        </row>
        <row r="21">
          <cell r="A21" t="str">
            <v>VST</v>
          </cell>
          <cell r="B21" t="str">
            <v>VST</v>
          </cell>
          <cell r="C21" t="str">
            <v>Nhà vệ sinh chất lượng thấp</v>
          </cell>
          <cell r="D21" t="str">
            <v>Nhà vệ sinh chất lượng thấp</v>
          </cell>
          <cell r="E21" t="str">
            <v>m2/XD</v>
          </cell>
          <cell r="F21">
            <v>230000</v>
          </cell>
        </row>
        <row r="22">
          <cell r="C22" t="str">
            <v>Các công trình khác</v>
          </cell>
        </row>
        <row r="23">
          <cell r="A23" t="str">
            <v>KOA</v>
          </cell>
          <cell r="B23" t="str">
            <v>KOA</v>
          </cell>
          <cell r="C23" t="str">
            <v>Kiốt loại A</v>
          </cell>
          <cell r="D23" t="str">
            <v>Kiốt loại A</v>
          </cell>
          <cell r="E23" t="str">
            <v>m2</v>
          </cell>
          <cell r="F23">
            <v>770000</v>
          </cell>
        </row>
        <row r="24">
          <cell r="A24" t="str">
            <v>KOB</v>
          </cell>
          <cell r="B24" t="str">
            <v>KOB</v>
          </cell>
          <cell r="C24" t="str">
            <v>Kiốt loại B</v>
          </cell>
          <cell r="D24" t="str">
            <v>Kiốt loại B</v>
          </cell>
          <cell r="E24" t="str">
            <v>m2</v>
          </cell>
          <cell r="F24">
            <v>460000</v>
          </cell>
        </row>
        <row r="25">
          <cell r="A25" t="str">
            <v>KOC</v>
          </cell>
          <cell r="B25" t="str">
            <v>KOC</v>
          </cell>
          <cell r="C25" t="str">
            <v>Kiốt loại C</v>
          </cell>
          <cell r="D25" t="str">
            <v>Kiốt loại C</v>
          </cell>
          <cell r="E25" t="str">
            <v>m2</v>
          </cell>
          <cell r="F25">
            <v>220000</v>
          </cell>
        </row>
        <row r="26">
          <cell r="A26" t="str">
            <v>GXG5</v>
          </cell>
          <cell r="B26" t="str">
            <v>GXG4,5</v>
          </cell>
          <cell r="C26" t="str">
            <v>Gác xép gỗ nhóm 4, 5</v>
          </cell>
          <cell r="D26" t="str">
            <v>Gác xép gỗ nhóm 5</v>
          </cell>
          <cell r="E26" t="str">
            <v>m2</v>
          </cell>
          <cell r="F26">
            <v>360000</v>
          </cell>
        </row>
        <row r="27">
          <cell r="A27" t="str">
            <v>GXG4</v>
          </cell>
          <cell r="B27" t="str">
            <v>GXG4,5</v>
          </cell>
          <cell r="C27" t="str">
            <v>Gác xép gỗ nhóm 4, 5</v>
          </cell>
          <cell r="D27" t="str">
            <v>Gác xép gỗ nhóm 4</v>
          </cell>
          <cell r="E27" t="str">
            <v>m2</v>
          </cell>
          <cell r="F27">
            <v>360000</v>
          </cell>
        </row>
        <row r="28">
          <cell r="A28" t="str">
            <v>GXBT</v>
          </cell>
          <cell r="B28" t="str">
            <v>GXBT</v>
          </cell>
          <cell r="C28" t="str">
            <v>Gác xép bê tông</v>
          </cell>
          <cell r="D28" t="str">
            <v>Gác xép bê tông</v>
          </cell>
          <cell r="E28" t="str">
            <v>m2</v>
          </cell>
          <cell r="F28">
            <v>720000</v>
          </cell>
        </row>
        <row r="29">
          <cell r="A29" t="str">
            <v>TRG1</v>
          </cell>
          <cell r="B29" t="str">
            <v>TRG1</v>
          </cell>
          <cell r="C29" t="str">
            <v>Tường rào xây gạch chỉ 110mm  bổ trụ</v>
          </cell>
          <cell r="D29" t="str">
            <v>Tường rào xây gạch chỉ 110mm  bổ trụ</v>
          </cell>
          <cell r="E29" t="str">
            <v>m2</v>
          </cell>
          <cell r="F29">
            <v>380000</v>
          </cell>
        </row>
        <row r="30">
          <cell r="A30" t="str">
            <v>TRG2</v>
          </cell>
          <cell r="B30" t="str">
            <v>TRG2</v>
          </cell>
          <cell r="C30" t="str">
            <v>Tường rào xây gạch chỉ dày 220mm</v>
          </cell>
          <cell r="D30" t="str">
            <v>Tường rào xây gạch chỉ dày 220mm</v>
          </cell>
          <cell r="E30" t="str">
            <v>m2</v>
          </cell>
          <cell r="F30">
            <v>500000</v>
          </cell>
        </row>
        <row r="31">
          <cell r="A31" t="str">
            <v>TRCN</v>
          </cell>
          <cell r="B31" t="str">
            <v>TRCN</v>
          </cell>
          <cell r="C31" t="str">
            <v>Tường rào xây cay xỉ (cay vôi) dày 100mm, bổ trụ</v>
          </cell>
          <cell r="D31" t="str">
            <v>Tường rào xây cay xỉ dày 110mm</v>
          </cell>
          <cell r="E31" t="str">
            <v>m2</v>
          </cell>
          <cell r="F31">
            <v>140000</v>
          </cell>
        </row>
        <row r="32">
          <cell r="A32" t="str">
            <v>TRC250</v>
          </cell>
          <cell r="B32" t="str">
            <v>TRC250</v>
          </cell>
          <cell r="C32" t="str">
            <v>Tường rào xây cay xỉ ( cay vôi)  dày 250mm</v>
          </cell>
          <cell r="D32" t="str">
            <v>Tường rào xây cay xỉ  dày 250mm</v>
          </cell>
          <cell r="E32" t="str">
            <v>m2</v>
          </cell>
          <cell r="F32">
            <v>220000</v>
          </cell>
        </row>
        <row r="33">
          <cell r="A33" t="str">
            <v>TRBT11</v>
          </cell>
          <cell r="B33" t="str">
            <v>TRBT1</v>
          </cell>
          <cell r="C33" t="str">
            <v>Tường rào xây cay bê tông (gạch papanh) dày 110mm, bổ trụ</v>
          </cell>
          <cell r="D33" t="str">
            <v>Tường rào xây cay bê tông (gạch papanh) dày 110mm, bổ trụ</v>
          </cell>
          <cell r="E33" t="str">
            <v>m2</v>
          </cell>
          <cell r="F33">
            <v>200000</v>
          </cell>
        </row>
        <row r="34">
          <cell r="A34" t="str">
            <v>TRBT13</v>
          </cell>
          <cell r="B34" t="str">
            <v>TRBT2</v>
          </cell>
          <cell r="C34" t="str">
            <v>Tường rào xây cay bê tông (gạch papanh) dày 130mm, bổ trụ</v>
          </cell>
          <cell r="D34" t="str">
            <v>Tường rào xây cay bê tông (gạch papanh) dày 130mm, bổ trụ</v>
          </cell>
          <cell r="E34" t="str">
            <v>m2</v>
          </cell>
          <cell r="F34">
            <v>240000</v>
          </cell>
        </row>
        <row r="35">
          <cell r="A35" t="str">
            <v>TRBT25</v>
          </cell>
          <cell r="B35" t="str">
            <v>TRC250</v>
          </cell>
          <cell r="C35" t="str">
            <v>Tường rào xây cay bê tông (gạch papanh) dày 250mm, bổ trụ</v>
          </cell>
          <cell r="D35" t="str">
            <v>Tường rào xây cay bê tông (gạch papanh) dày 250mm, bổ trụ</v>
          </cell>
          <cell r="E35" t="str">
            <v>m2</v>
          </cell>
          <cell r="F35">
            <v>410000</v>
          </cell>
        </row>
        <row r="36">
          <cell r="A36" t="str">
            <v>TRCĐ</v>
          </cell>
          <cell r="B36" t="str">
            <v>TRCĐ</v>
          </cell>
          <cell r="C36" t="str">
            <v>Tường rào xây cay đất</v>
          </cell>
          <cell r="D36" t="str">
            <v>Tường rào xây cay đất</v>
          </cell>
          <cell r="E36" t="str">
            <v>m2</v>
          </cell>
          <cell r="F36">
            <v>70000</v>
          </cell>
        </row>
        <row r="37">
          <cell r="A37" t="str">
            <v>BMG</v>
          </cell>
          <cell r="B37" t="str">
            <v>BMG</v>
          </cell>
          <cell r="C37" t="str">
            <v>Bán mái có kết cấu:  cột , kèo, xà gồ (đòn tay) làm bằng gỗ hồng sắc hoặc bạch đàn, lợp Fibrô xi măng không có tường bao che</v>
          </cell>
          <cell r="D37" t="str">
            <v>Bán mái kết cấu gỗ, lợp Fibro ximăng</v>
          </cell>
          <cell r="E37" t="str">
            <v>m2</v>
          </cell>
          <cell r="F37">
            <v>153000</v>
          </cell>
        </row>
        <row r="38">
          <cell r="A38" t="str">
            <v>BMS</v>
          </cell>
          <cell r="B38" t="str">
            <v>BMS</v>
          </cell>
          <cell r="C38" t="str">
            <v>Bán mái có kết cấu:  cột , kèo, xà gồ (đòn tay) làm bằng sắt các loại (sắt góc, sắt hộp 40–60, thép bản các loại) lợp tôn Austnam màu, không có tường bao che</v>
          </cell>
          <cell r="D38" t="str">
            <v>Bán mái kết cấu sắt góc,  lợp tôn</v>
          </cell>
          <cell r="E38" t="str">
            <v>m2</v>
          </cell>
          <cell r="F38">
            <v>647000</v>
          </cell>
        </row>
        <row r="39">
          <cell r="A39" t="str">
            <v>KSB40</v>
          </cell>
          <cell r="B39" t="str">
            <v>KSB40</v>
          </cell>
          <cell r="C39" t="str">
            <v>Khung lưới sắt B 40 làm rào chắn</v>
          </cell>
          <cell r="D39" t="str">
            <v>Khung lưới sắt B 40</v>
          </cell>
          <cell r="E39" t="str">
            <v>m2</v>
          </cell>
          <cell r="F39">
            <v>180000</v>
          </cell>
        </row>
        <row r="40">
          <cell r="A40" t="str">
            <v>NLG</v>
          </cell>
          <cell r="B40" t="str">
            <v>NLG</v>
          </cell>
          <cell r="C40" t="str">
            <v>Nền lát gạch liên doanh KT 30x30; 40x40</v>
          </cell>
          <cell r="D40" t="str">
            <v>Nền lát gạch liên doanh</v>
          </cell>
          <cell r="E40" t="str">
            <v>m2</v>
          </cell>
          <cell r="F40">
            <v>280000</v>
          </cell>
        </row>
        <row r="41">
          <cell r="A41" t="str">
            <v>SBT</v>
          </cell>
          <cell r="B41" t="str">
            <v>SBT</v>
          </cell>
          <cell r="C41" t="str">
            <v>Sân bê tông gạch vỡ láng vữa xi măng cát mác 150 dày 2-:- 3 cm</v>
          </cell>
          <cell r="D41" t="str">
            <v>Sân bê tông gạch vỡ, láng vữa xi măng</v>
          </cell>
          <cell r="E41" t="str">
            <v>m2</v>
          </cell>
          <cell r="F41">
            <v>100000</v>
          </cell>
        </row>
        <row r="42">
          <cell r="A42" t="str">
            <v>SGC</v>
          </cell>
          <cell r="B42" t="str">
            <v>SGC</v>
          </cell>
          <cell r="C42" t="str">
            <v>Sân lát gạch chỉ</v>
          </cell>
          <cell r="D42" t="str">
            <v>Sân lát gạch chỉ</v>
          </cell>
          <cell r="E42" t="str">
            <v>m2</v>
          </cell>
          <cell r="F42">
            <v>120000</v>
          </cell>
        </row>
        <row r="43">
          <cell r="A43" t="str">
            <v>SGLN</v>
          </cell>
          <cell r="B43" t="str">
            <v>SGLN</v>
          </cell>
          <cell r="C43" t="str">
            <v>Sân lát gạch lá nem</v>
          </cell>
          <cell r="D43" t="str">
            <v xml:space="preserve">Sân lát gạch lá nem </v>
          </cell>
          <cell r="E43" t="str">
            <v>m2</v>
          </cell>
          <cell r="F43">
            <v>120000</v>
          </cell>
        </row>
        <row r="44">
          <cell r="A44" t="str">
            <v>SV</v>
          </cell>
          <cell r="B44" t="str">
            <v>SV</v>
          </cell>
          <cell r="C44" t="str">
            <v>Sân vôi (dày 5 -:- 10 cm)</v>
          </cell>
          <cell r="D44" t="str">
            <v>Sân vôi dày 5-10 cm</v>
          </cell>
          <cell r="E44" t="str">
            <v>m2</v>
          </cell>
          <cell r="F44">
            <v>60000</v>
          </cell>
        </row>
        <row r="45">
          <cell r="A45" t="str">
            <v>BNK1</v>
          </cell>
          <cell r="B45" t="str">
            <v>BNK1</v>
          </cell>
          <cell r="C45" t="str">
            <v xml:space="preserve"> Bể nước không có tấm đan thành 110 trát vữa xi măng 1 mặt</v>
          </cell>
          <cell r="D45" t="str">
            <v>Bể nước không có tấm đan thành xây 110 trát 1 mặt</v>
          </cell>
          <cell r="E45" t="str">
            <v>m3</v>
          </cell>
          <cell r="F45">
            <v>750000</v>
          </cell>
        </row>
        <row r="46">
          <cell r="A46" t="str">
            <v>BNK2</v>
          </cell>
          <cell r="B46" t="str">
            <v>BNK2</v>
          </cell>
          <cell r="C46" t="str">
            <v xml:space="preserve"> Bể nước không có tấm đan thành 110 trát vữa xi măng 2 mặt</v>
          </cell>
          <cell r="D46" t="str">
            <v>Bể nước không có tấm đan thành xây 110 trát 2 mặt</v>
          </cell>
          <cell r="E46" t="str">
            <v>m3</v>
          </cell>
          <cell r="F46">
            <v>890000</v>
          </cell>
        </row>
        <row r="47">
          <cell r="C47" t="str">
            <v>Bể nước có tấm đan bê tông</v>
          </cell>
        </row>
        <row r="48">
          <cell r="A48" t="str">
            <v>BNC1</v>
          </cell>
          <cell r="B48" t="str">
            <v>BNC1</v>
          </cell>
          <cell r="C48" t="str">
            <v xml:space="preserve"> Bể nước có tấm đan thành 110 trát vữa xi măng 1 mặt</v>
          </cell>
          <cell r="D48" t="str">
            <v>Bể nước có tấm đan bê tông, thành 110, trát vữa xi măng 1 mặt</v>
          </cell>
          <cell r="E48" t="str">
            <v>m3</v>
          </cell>
          <cell r="F48">
            <v>1280000</v>
          </cell>
        </row>
        <row r="49">
          <cell r="A49" t="str">
            <v>BNC2</v>
          </cell>
          <cell r="B49" t="str">
            <v>BNC2</v>
          </cell>
          <cell r="C49" t="str">
            <v xml:space="preserve"> Bể nước có tấm đan thành 110 trát vữa xi măng 2 mặt</v>
          </cell>
          <cell r="D49" t="str">
            <v>Bể nước có tấm đan bê tông, thành 110, trát vữa xi măng 2 mặt</v>
          </cell>
          <cell r="E49" t="str">
            <v>m3</v>
          </cell>
          <cell r="F49">
            <v>1680000</v>
          </cell>
        </row>
        <row r="50">
          <cell r="A50" t="str">
            <v>GK</v>
          </cell>
          <cell r="B50" t="str">
            <v>GK</v>
          </cell>
          <cell r="C50" t="str">
            <v>Giếng khoan thủ công có ống vách lọc, hút nước sâu ≤50 m</v>
          </cell>
          <cell r="D50" t="str">
            <v>Giếng khoan thủ công có ống vách lọc, hút nước sâu</v>
          </cell>
          <cell r="E50" t="str">
            <v>m</v>
          </cell>
          <cell r="F50">
            <v>130000</v>
          </cell>
        </row>
        <row r="51">
          <cell r="C51" t="str">
            <v>Giếng ĐK  ≤ 0,8 m, sâu ≤6 m</v>
          </cell>
        </row>
        <row r="52">
          <cell r="A52" t="str">
            <v>GĐC1</v>
          </cell>
          <cell r="B52" t="str">
            <v>GĐC6</v>
          </cell>
          <cell r="C52" t="str">
            <v>Giếng ĐK ≤ 0,8 m, sâu ≤6 m, đất đào cổ xây gạch</v>
          </cell>
          <cell r="D52" t="str">
            <v>Giếng đất đào, cổ xây gạch sâu 1 m</v>
          </cell>
          <cell r="E52" t="str">
            <v>cái</v>
          </cell>
          <cell r="F52">
            <v>3040000</v>
          </cell>
        </row>
        <row r="53">
          <cell r="A53" t="str">
            <v>GĐC2</v>
          </cell>
          <cell r="B53" t="str">
            <v>GĐC6</v>
          </cell>
          <cell r="C53" t="str">
            <v>Giếng ĐK ≤ 0,8 m, sâu ≤6 m, đất đào cổ xây gạch</v>
          </cell>
          <cell r="D53" t="str">
            <v>Giếng đất đào, cổ xây gạch sâu 2 m</v>
          </cell>
          <cell r="E53" t="str">
            <v>cái</v>
          </cell>
          <cell r="F53">
            <v>3040000</v>
          </cell>
        </row>
        <row r="54">
          <cell r="A54" t="str">
            <v>GĐC3</v>
          </cell>
          <cell r="B54" t="str">
            <v>GĐC6</v>
          </cell>
          <cell r="C54" t="str">
            <v>Giếng ĐK ≤ 0,8 m, sâu ≤6 m, đất đào cổ xây gạch</v>
          </cell>
          <cell r="D54" t="str">
            <v>Giếng đất đào, cổ xây gạch sâu 3 m</v>
          </cell>
          <cell r="E54" t="str">
            <v>cái</v>
          </cell>
          <cell r="F54">
            <v>3040000</v>
          </cell>
        </row>
        <row r="55">
          <cell r="A55" t="str">
            <v>GĐC4</v>
          </cell>
          <cell r="B55" t="str">
            <v>GĐC6</v>
          </cell>
          <cell r="C55" t="str">
            <v>Giếng ĐK ≤ 0,8 m, sâu ≤6 m, đất đào cổ xây gạch</v>
          </cell>
          <cell r="D55" t="str">
            <v>Giếng đất đào, cổ xây gạch sâu 4 m</v>
          </cell>
          <cell r="E55" t="str">
            <v>cái</v>
          </cell>
          <cell r="F55">
            <v>3040000</v>
          </cell>
        </row>
        <row r="56">
          <cell r="A56" t="str">
            <v>GĐC5</v>
          </cell>
          <cell r="B56" t="str">
            <v>GĐC6</v>
          </cell>
          <cell r="C56" t="str">
            <v>Giếng ĐK ≤ 0,8 m, sâu ≤6 m, đất đào cổ xây gạch</v>
          </cell>
          <cell r="D56" t="str">
            <v>Giếng đất đào, cổ xây gạch sâu 5 m</v>
          </cell>
          <cell r="E56" t="str">
            <v>cái</v>
          </cell>
          <cell r="F56">
            <v>3040000</v>
          </cell>
        </row>
        <row r="57">
          <cell r="A57" t="str">
            <v>GĐC6</v>
          </cell>
          <cell r="B57" t="str">
            <v>GĐC6</v>
          </cell>
          <cell r="C57" t="str">
            <v>Giếng ĐK ≤ 0,8 m, sâu ≤6 m, đất đào cổ xây gạch</v>
          </cell>
          <cell r="D57" t="str">
            <v>Giếng đất đào, cổ xây gạch sâu 6 m</v>
          </cell>
          <cell r="E57" t="str">
            <v>cái</v>
          </cell>
          <cell r="F57">
            <v>3040000</v>
          </cell>
        </row>
        <row r="58">
          <cell r="A58" t="str">
            <v>GCG1</v>
          </cell>
          <cell r="B58" t="str">
            <v>GCG6</v>
          </cell>
          <cell r="C58" t="str">
            <v>Giếng ĐK ≤ 0,8 m, sâu ≤6 m, cuốn gạch từ đáy lên</v>
          </cell>
          <cell r="D58" t="str">
            <v>Giếng cuốn gạch từ đáy lên sâu 1 m</v>
          </cell>
          <cell r="E58" t="str">
            <v>cái</v>
          </cell>
          <cell r="F58">
            <v>4270000</v>
          </cell>
        </row>
        <row r="59">
          <cell r="A59" t="str">
            <v>GCG2</v>
          </cell>
          <cell r="B59" t="str">
            <v>GCG6</v>
          </cell>
          <cell r="C59" t="str">
            <v>Giếng ĐK ≤ 0,8 m, sâu ≤6 m, cuốn gạch từ đáy lên</v>
          </cell>
          <cell r="D59" t="str">
            <v>Giếng cuốn gạch từ đáy lên sâu 2 m</v>
          </cell>
          <cell r="E59" t="str">
            <v>cái</v>
          </cell>
          <cell r="F59">
            <v>4270000</v>
          </cell>
        </row>
        <row r="60">
          <cell r="A60" t="str">
            <v>GCG3</v>
          </cell>
          <cell r="B60" t="str">
            <v>GCG6</v>
          </cell>
          <cell r="C60" t="str">
            <v>Giếng ĐK ≤ 0,8 m, sâu ≤6 m, cuốn gạch từ đáy lên</v>
          </cell>
          <cell r="D60" t="str">
            <v>Giếng cuốn gạch từ đáy lên sâu 3 m</v>
          </cell>
          <cell r="E60" t="str">
            <v>cái</v>
          </cell>
          <cell r="F60">
            <v>4270000</v>
          </cell>
        </row>
        <row r="61">
          <cell r="A61" t="str">
            <v>GCG4</v>
          </cell>
          <cell r="B61" t="str">
            <v>GCG6</v>
          </cell>
          <cell r="C61" t="str">
            <v>Giếng ĐK ≤ 0,8 m, sâu ≤6 m, cuốn gạch từ đáy lên</v>
          </cell>
          <cell r="D61" t="str">
            <v>Giếng cuốn gạch từ đáy lên sâu 4 m</v>
          </cell>
          <cell r="E61" t="str">
            <v>cái</v>
          </cell>
          <cell r="F61">
            <v>4270000</v>
          </cell>
        </row>
        <row r="62">
          <cell r="A62" t="str">
            <v>GCG5</v>
          </cell>
          <cell r="B62" t="str">
            <v>GCG6</v>
          </cell>
          <cell r="C62" t="str">
            <v>Giếng ĐK ≤ 0,8 m, sâu ≤6 m, cuốn gạch từ đáy lên</v>
          </cell>
          <cell r="D62" t="str">
            <v>Giếng cuốn gạch từ đáy lên sâu 5 m</v>
          </cell>
          <cell r="E62" t="str">
            <v>cái</v>
          </cell>
          <cell r="F62">
            <v>4270000</v>
          </cell>
        </row>
        <row r="63">
          <cell r="A63" t="str">
            <v>GCG6</v>
          </cell>
          <cell r="B63" t="str">
            <v>GCG6</v>
          </cell>
          <cell r="C63" t="str">
            <v>Giếng ĐK ≤ 0,8 m, sâu ≤6 m, cuốn gạch từ đáy lên</v>
          </cell>
          <cell r="D63" t="str">
            <v>Giếng cuốn gạch từ đáy lên sâu 6 m</v>
          </cell>
          <cell r="E63" t="str">
            <v>cái</v>
          </cell>
          <cell r="F63">
            <v>4270000</v>
          </cell>
        </row>
        <row r="64">
          <cell r="C64" t="str">
            <v>Giếng ĐK từ 0,9 -:- 1,0 m, sâu 7-:-10 m</v>
          </cell>
        </row>
        <row r="65">
          <cell r="A65" t="str">
            <v>GĐC7</v>
          </cell>
          <cell r="B65" t="str">
            <v>GĐC7</v>
          </cell>
          <cell r="C65" t="str">
            <v>Giếng ĐK từ 0,9 -:- 1,0 m, sâu 7-:-10 m, đất đào, cổ xây gạch</v>
          </cell>
          <cell r="D65" t="str">
            <v>Giếng đất đào, cổ xây gạch sâu 7 m</v>
          </cell>
          <cell r="E65" t="str">
            <v>cái</v>
          </cell>
          <cell r="F65">
            <v>4790000</v>
          </cell>
        </row>
        <row r="66">
          <cell r="A66" t="str">
            <v>GĐC8</v>
          </cell>
          <cell r="B66" t="str">
            <v>GĐC7</v>
          </cell>
          <cell r="C66" t="str">
            <v>Giếng ĐK từ 0,9 -:- 1,0 m, sâu 7-:-10 m, đất đào, cổ xây gạch</v>
          </cell>
          <cell r="D66" t="str">
            <v>Giếng đất đào, cổ xây gạch sâu 8 m</v>
          </cell>
          <cell r="E66" t="str">
            <v>cái</v>
          </cell>
          <cell r="F66">
            <v>4790000</v>
          </cell>
        </row>
        <row r="67">
          <cell r="A67" t="str">
            <v>GĐC9</v>
          </cell>
          <cell r="B67" t="str">
            <v>GĐC7</v>
          </cell>
          <cell r="C67" t="str">
            <v>Giếng ĐK từ 0,9 -:- 1,0 m, sâu 7-:-10 m, đất đào, cổ xây gạch</v>
          </cell>
          <cell r="D67" t="str">
            <v>Giếng đất đào, cổ xây gạch sâu 9 m</v>
          </cell>
          <cell r="E67" t="str">
            <v>cái</v>
          </cell>
          <cell r="F67">
            <v>4790000</v>
          </cell>
        </row>
        <row r="68">
          <cell r="A68" t="str">
            <v>GĐC10</v>
          </cell>
          <cell r="B68" t="str">
            <v>GĐC7</v>
          </cell>
          <cell r="C68" t="str">
            <v>Giếng ĐK từ 0,9 -:- 1,0 m, sâu 7-:-10 m, đất đào, cổ xây gạch</v>
          </cell>
          <cell r="D68" t="str">
            <v>Giếng đất đào, cổ xây gạch sâu 10 m</v>
          </cell>
          <cell r="E68" t="str">
            <v>cái</v>
          </cell>
          <cell r="F68">
            <v>4790000</v>
          </cell>
        </row>
        <row r="69">
          <cell r="A69" t="str">
            <v>GCG7</v>
          </cell>
          <cell r="B69" t="str">
            <v>GCG7</v>
          </cell>
          <cell r="C69" t="str">
            <v xml:space="preserve">Giếng ĐK từ 0,9 -:- 1,0 m, sâu 7-:-10 m, cuốn gạch từ đáy lên </v>
          </cell>
          <cell r="D69" t="str">
            <v xml:space="preserve">Giếng cuốn gạch từ đáy lên sâu 7 m </v>
          </cell>
          <cell r="E69" t="str">
            <v>cái</v>
          </cell>
          <cell r="F69">
            <v>6890000</v>
          </cell>
        </row>
        <row r="70">
          <cell r="A70" t="str">
            <v>GCG8</v>
          </cell>
          <cell r="B70" t="str">
            <v>GCG7</v>
          </cell>
          <cell r="C70" t="str">
            <v xml:space="preserve">Giếng ĐK từ 0,9 -:- 1,0 m, sâu 7-:-10 m, cuốn gạch từ đáy lên </v>
          </cell>
          <cell r="D70" t="str">
            <v xml:space="preserve">Giếng cuốn gạch từ đáy lên sâu 8 m </v>
          </cell>
          <cell r="E70" t="str">
            <v>cái</v>
          </cell>
          <cell r="F70">
            <v>6890000</v>
          </cell>
        </row>
        <row r="71">
          <cell r="A71" t="str">
            <v>GCG9</v>
          </cell>
          <cell r="B71" t="str">
            <v>GCG7</v>
          </cell>
          <cell r="C71" t="str">
            <v xml:space="preserve">Giếng ĐK từ 0,9 -:- 1,0 m, sâu 7-:-10 m, cuốn gạch từ đáy lên </v>
          </cell>
          <cell r="D71" t="str">
            <v xml:space="preserve">Giếng cuốn gạch từ đáy lên sâu 9 m </v>
          </cell>
          <cell r="E71" t="str">
            <v>cái</v>
          </cell>
          <cell r="F71">
            <v>6890000</v>
          </cell>
        </row>
        <row r="72">
          <cell r="A72" t="str">
            <v>GCG10</v>
          </cell>
          <cell r="B72" t="str">
            <v>GCG7</v>
          </cell>
          <cell r="C72" t="str">
            <v xml:space="preserve">Giếng ĐK từ 0,9 -:- 1,0 m, sâu 7-:-10 m, cuốn gạch từ đáy lên </v>
          </cell>
          <cell r="D72" t="str">
            <v xml:space="preserve">Giếng cuốn gạch từ đáy lên sâu 10 m </v>
          </cell>
          <cell r="E72" t="str">
            <v>cái</v>
          </cell>
          <cell r="F72">
            <v>6890000</v>
          </cell>
        </row>
        <row r="73">
          <cell r="C73" t="str">
            <v>Giếng ĐK từ 1-:-1,5  m, sâu &gt;10 m</v>
          </cell>
        </row>
        <row r="74">
          <cell r="A74" t="str">
            <v>GCG11</v>
          </cell>
          <cell r="B74" t="str">
            <v>CGC10</v>
          </cell>
          <cell r="C74" t="str">
            <v xml:space="preserve">Giếng ĐK từ 1-:-1,5  m, sâu &gt;10 m, đất đào, cổ xây gạch </v>
          </cell>
          <cell r="D74" t="str">
            <v>Giếng đất đào, cổ xây gạch sâu 11 m</v>
          </cell>
          <cell r="E74" t="str">
            <v>cái</v>
          </cell>
          <cell r="F74">
            <v>5360000</v>
          </cell>
        </row>
        <row r="75">
          <cell r="A75" t="str">
            <v>GCG12</v>
          </cell>
          <cell r="B75" t="str">
            <v>CGC10</v>
          </cell>
          <cell r="C75" t="str">
            <v xml:space="preserve">Giếng ĐK từ 1-:-1,5  m, sâu &gt;10 m, đất đào, cổ xây gạch </v>
          </cell>
          <cell r="D75" t="str">
            <v>Giếng đất đào, cổ xây gạch sâu 12 m</v>
          </cell>
          <cell r="E75" t="str">
            <v>cái</v>
          </cell>
          <cell r="F75">
            <v>5360000</v>
          </cell>
        </row>
        <row r="76">
          <cell r="A76" t="str">
            <v>GCG13</v>
          </cell>
          <cell r="B76" t="str">
            <v>CGC10</v>
          </cell>
          <cell r="C76" t="str">
            <v xml:space="preserve">Giếng ĐK từ 1-:-1,5  m, sâu &gt;10 m, đất đào, cổ xây gạch </v>
          </cell>
          <cell r="D76" t="str">
            <v>Giếng đất đào, cổ xây gạch sâu 13 m</v>
          </cell>
          <cell r="E76" t="str">
            <v>cái</v>
          </cell>
          <cell r="F76">
            <v>5360000</v>
          </cell>
        </row>
        <row r="77">
          <cell r="A77" t="str">
            <v>GCG14</v>
          </cell>
          <cell r="B77" t="str">
            <v>CGC10</v>
          </cell>
          <cell r="C77" t="str">
            <v xml:space="preserve">Giếng ĐK từ 1-:-1,5  m, sâu &gt;10 m, đất đào, cổ xây gạch </v>
          </cell>
          <cell r="D77" t="str">
            <v>Giếng đất đào, cổ xây gạch sâu 14 m</v>
          </cell>
          <cell r="E77" t="str">
            <v>cái</v>
          </cell>
          <cell r="F77">
            <v>5360000</v>
          </cell>
        </row>
        <row r="78">
          <cell r="A78" t="str">
            <v>GCG15</v>
          </cell>
          <cell r="B78" t="str">
            <v>CGC10</v>
          </cell>
          <cell r="C78" t="str">
            <v xml:space="preserve">Giếng ĐK từ 1-:-1,5  m, sâu &gt;10 m, đất đào, cổ xây gạch </v>
          </cell>
          <cell r="D78" t="str">
            <v>Giếng đất đào, cổ xây gạch sâu 15 m</v>
          </cell>
          <cell r="E78" t="str">
            <v>cái</v>
          </cell>
          <cell r="F78">
            <v>5360000</v>
          </cell>
        </row>
        <row r="79">
          <cell r="A79" t="str">
            <v>GCG 11</v>
          </cell>
          <cell r="B79" t="str">
            <v>GCG10</v>
          </cell>
          <cell r="C79" t="str">
            <v>Giếng ĐK từ 1-:-1,5  m, sâu &gt;10 m, cuốn gạch từ đáy lên</v>
          </cell>
          <cell r="D79" t="str">
            <v xml:space="preserve">Giếng cuốn gạch từ đáy lên sâu 11 m </v>
          </cell>
          <cell r="E79" t="str">
            <v>cái</v>
          </cell>
          <cell r="F79">
            <v>10360000</v>
          </cell>
        </row>
        <row r="80">
          <cell r="A80" t="str">
            <v>GCG 12</v>
          </cell>
          <cell r="B80" t="str">
            <v>GCG10</v>
          </cell>
          <cell r="C80" t="str">
            <v>Giếng ĐK từ 1-:-1,5  m, sâu &gt;10 m, cuốn gạch từ đáy lên</v>
          </cell>
          <cell r="D80" t="str">
            <v xml:space="preserve">Giếng cuốn gạch từ đáy lên sâu 12 m </v>
          </cell>
          <cell r="E80" t="str">
            <v>cái</v>
          </cell>
          <cell r="F80">
            <v>10360000</v>
          </cell>
        </row>
        <row r="81">
          <cell r="A81" t="str">
            <v>GCG 13</v>
          </cell>
          <cell r="B81" t="str">
            <v>GCG10</v>
          </cell>
          <cell r="C81" t="str">
            <v>Giếng ĐK từ 1-:-1,5  m, sâu &gt;10 m, cuốn gạch từ đáy lên</v>
          </cell>
          <cell r="D81" t="str">
            <v xml:space="preserve">Giếng cuốn gạch từ đáy lên sâu 13 m </v>
          </cell>
          <cell r="E81" t="str">
            <v>cái</v>
          </cell>
          <cell r="F81">
            <v>10360000</v>
          </cell>
        </row>
        <row r="82">
          <cell r="A82" t="str">
            <v>GCG 14</v>
          </cell>
          <cell r="B82" t="str">
            <v>GCG10</v>
          </cell>
          <cell r="C82" t="str">
            <v>Giếng ĐK từ 1-:-1,5  m, sâu &gt;10 m, cuốn gạch từ đáy lên</v>
          </cell>
          <cell r="D82" t="str">
            <v xml:space="preserve">Giếng cuốn gạch từ đáy lên sâu 14 m </v>
          </cell>
          <cell r="E82" t="str">
            <v>cái</v>
          </cell>
          <cell r="F82">
            <v>10360000</v>
          </cell>
        </row>
        <row r="83">
          <cell r="A83" t="str">
            <v>GCG 15</v>
          </cell>
          <cell r="B83" t="str">
            <v>GCG10</v>
          </cell>
          <cell r="C83" t="str">
            <v>Giếng ĐK từ 1-:-1,5  m, sâu &gt;10 m, cuốn gạch từ đáy lên</v>
          </cell>
          <cell r="D83" t="str">
            <v xml:space="preserve">Giếng cuốn gạch từ đáy lên sâu 15 m </v>
          </cell>
          <cell r="E83" t="str">
            <v>cái</v>
          </cell>
          <cell r="F83">
            <v>10360000</v>
          </cell>
        </row>
        <row r="84">
          <cell r="C84" t="str">
            <v>Mộ đã cải táng, diện tích chiếm đất (DTCĐ)</v>
          </cell>
        </row>
        <row r="85">
          <cell r="C85" t="str">
            <v>Mộ vô chủ khi đưa vào nghĩa trang</v>
          </cell>
        </row>
        <row r="86">
          <cell r="A86" t="str">
            <v>MDVC</v>
          </cell>
          <cell r="B86" t="str">
            <v>MDVC</v>
          </cell>
          <cell r="C86" t="str">
            <v>Mộ đất vô chủ</v>
          </cell>
          <cell r="D86" t="str">
            <v>Mộ đất vô chủ</v>
          </cell>
          <cell r="E86" t="str">
            <v>mộ</v>
          </cell>
          <cell r="F86">
            <v>1060000</v>
          </cell>
          <cell r="I86">
            <v>2000000</v>
          </cell>
          <cell r="J86">
            <v>1500000</v>
          </cell>
          <cell r="K86">
            <v>500000</v>
          </cell>
        </row>
        <row r="87">
          <cell r="A87" t="str">
            <v>MXĐVVC</v>
          </cell>
          <cell r="B87" t="str">
            <v>MXĐVVC</v>
          </cell>
          <cell r="C87" t="str">
            <v>Mộ xây gạch, trát xung quanh vữa mác 25 đến 50, quét vôi ve, xi măng hay sơn</v>
          </cell>
          <cell r="D87" t="str">
            <v>Mộ xây gạch, trát xung quanh vữa mác 25 đến 50, quét vôi ve, xi măng hay sơn</v>
          </cell>
          <cell r="E87" t="str">
            <v>mộ</v>
          </cell>
          <cell r="F87" t="str">
            <v>có cụ thể theo số lượng viên gạch và DTCĐ</v>
          </cell>
        </row>
        <row r="88">
          <cell r="A88" t="str">
            <v>MXĐV4VC</v>
          </cell>
          <cell r="B88" t="str">
            <v>MXĐV4VC</v>
          </cell>
          <cell r="C88" t="str">
            <v>Mộ xây gạch, trát xung quanh vữa mác 25 đến 50, quét vôi ve, xi măng hay sơn dưới 400 viên, DTCĐ ≤1,5 m2, đã cải táng</v>
          </cell>
          <cell r="D88" t="str">
            <v>Mộ xây gạch, trát vữa xi măng dưới 400 viên, đã cải táng</v>
          </cell>
          <cell r="E88" t="str">
            <v>mộ</v>
          </cell>
          <cell r="F88">
            <v>2370000</v>
          </cell>
          <cell r="I88">
            <v>2000000</v>
          </cell>
          <cell r="J88">
            <v>1500000</v>
          </cell>
          <cell r="K88">
            <v>1500000</v>
          </cell>
        </row>
        <row r="89">
          <cell r="A89" t="str">
            <v>MXĐV45VC</v>
          </cell>
          <cell r="B89" t="str">
            <v>MXĐV45VC</v>
          </cell>
          <cell r="C89" t="str">
            <v>Mộ xây gạch, trát xung quanh vữa mác 25 đến 50, quét vôi ve, xi măng hay sơn từ 400 đến dưới 500 viên, DTCĐ  từ 1,5 m2 -:- 2 m2, đã cải táng</v>
          </cell>
          <cell r="D89" t="str">
            <v>Mộ xây gạch, trát vữa xi măng từ 400 đến dưới 500 viên, đã cải táng</v>
          </cell>
          <cell r="E89" t="str">
            <v>mộ</v>
          </cell>
          <cell r="F89">
            <v>3050000</v>
          </cell>
          <cell r="I89">
            <v>2000000</v>
          </cell>
          <cell r="J89">
            <v>1500000</v>
          </cell>
          <cell r="K89">
            <v>1500000</v>
          </cell>
        </row>
        <row r="90">
          <cell r="A90" t="str">
            <v>MXĐV5VC</v>
          </cell>
          <cell r="B90" t="str">
            <v>MXĐV5VC</v>
          </cell>
          <cell r="C90" t="str">
            <v>Mộ xây gạch, trát xung quanh vữa mác 25 đến 50, quét vôi ve, xi măng hay sơn từ 500 đến dưới 800 viên, DTCĐ  từ 2 m2 -:- 2,5 m2, đã cải táng</v>
          </cell>
          <cell r="D90" t="str">
            <v>Mộ xây gạch, trát vữa xi măng từ 500 dưới 800 viên, đã cải táng</v>
          </cell>
          <cell r="E90" t="str">
            <v>mộ</v>
          </cell>
          <cell r="F90">
            <v>3330000</v>
          </cell>
          <cell r="I90">
            <v>2000000</v>
          </cell>
          <cell r="J90">
            <v>1500000</v>
          </cell>
          <cell r="K90">
            <v>1500000</v>
          </cell>
        </row>
        <row r="91">
          <cell r="A91" t="str">
            <v>MXĐV8VC</v>
          </cell>
          <cell r="B91" t="str">
            <v>MXĐV8VC</v>
          </cell>
          <cell r="C91" t="str">
            <v>Mộ xây gạch, trát xung quanh vữa mác 25 đến 50, quét vôi ve, xi măng hay sơn trên 800 viên, DTCĐ  &gt;2,5 m2, đã cải táng</v>
          </cell>
          <cell r="D91" t="str">
            <v>Mộ xây gạch, trát vữa ximăng trên 800 viên, đã cải táng</v>
          </cell>
          <cell r="E91" t="str">
            <v>mộ</v>
          </cell>
          <cell r="F91">
            <v>4570000</v>
          </cell>
          <cell r="I91">
            <v>2000000</v>
          </cell>
          <cell r="J91">
            <v>1500000</v>
          </cell>
          <cell r="K91">
            <v>1500000</v>
          </cell>
        </row>
        <row r="92">
          <cell r="A92" t="str">
            <v>MXĐOVC</v>
          </cell>
          <cell r="B92" t="str">
            <v>MXĐOVC</v>
          </cell>
          <cell r="C92" t="str">
            <v>Mộ xây gạch ốp xung quanh bằng gạch men sứ  các màu, vữa XM mác 50</v>
          </cell>
          <cell r="D92" t="str">
            <v>Mộ xây gạch ốp xung quanh bằng gạch men sứ  các màu, vữa mác 50</v>
          </cell>
          <cell r="E92" t="str">
            <v>mộ</v>
          </cell>
          <cell r="F92" t="str">
            <v>có cụ thể theo số lượng viên gạch và DTCĐ</v>
          </cell>
        </row>
        <row r="93">
          <cell r="A93" t="str">
            <v>MXĐO4VC</v>
          </cell>
          <cell r="B93" t="str">
            <v>MXĐO4VC</v>
          </cell>
          <cell r="C93" t="str">
            <v>Dưới 400 viên, DTCĐ ≤ 1,5 m2</v>
          </cell>
          <cell r="D93" t="str">
            <v>Mộ xây gạch, ốp xung quanh bằng gạch men sứ,  dưới 400 viên, đã cải táng</v>
          </cell>
          <cell r="E93" t="str">
            <v>mộ</v>
          </cell>
          <cell r="F93">
            <v>3700000</v>
          </cell>
          <cell r="I93">
            <v>2000000</v>
          </cell>
          <cell r="J93">
            <v>1500000</v>
          </cell>
          <cell r="K93">
            <v>1500000</v>
          </cell>
        </row>
        <row r="94">
          <cell r="A94" t="str">
            <v>MXĐO45VC</v>
          </cell>
          <cell r="B94" t="str">
            <v>MXĐO45VC</v>
          </cell>
          <cell r="C94" t="str">
            <v>từ 400 - 500 viên, DTCĐ  từ 1,5 m2 -:- 2 m2</v>
          </cell>
          <cell r="D94" t="str">
            <v>Mộ xây gạch, ốp xung quanh bằng gạch men sứ,  từ 400 đến dưới 500 viên, đã cải táng</v>
          </cell>
          <cell r="E94" t="str">
            <v>mộ</v>
          </cell>
          <cell r="F94">
            <v>4500000</v>
          </cell>
          <cell r="I94">
            <v>2000000</v>
          </cell>
          <cell r="J94">
            <v>1500000</v>
          </cell>
          <cell r="K94">
            <v>1500000</v>
          </cell>
        </row>
        <row r="95">
          <cell r="A95" t="str">
            <v>MXĐO5VC</v>
          </cell>
          <cell r="B95" t="str">
            <v>MXĐO5VC</v>
          </cell>
          <cell r="C95" t="str">
            <v>từ 500 - 800 viên, DTCĐ  từ 2 m2 -:- 2,5 m2</v>
          </cell>
          <cell r="D95" t="str">
            <v>Mộ xây gạch,ốp xung quanh bằng gạch men sứ, từ 500 dưới 800 viên, đã cải táng</v>
          </cell>
          <cell r="E95" t="str">
            <v>mộ</v>
          </cell>
          <cell r="F95">
            <v>5300000</v>
          </cell>
          <cell r="I95">
            <v>2000000</v>
          </cell>
          <cell r="J95">
            <v>1500000</v>
          </cell>
          <cell r="K95">
            <v>1500000</v>
          </cell>
        </row>
        <row r="96">
          <cell r="A96" t="str">
            <v>MXĐO8VC</v>
          </cell>
          <cell r="B96" t="str">
            <v>MXĐO8VC</v>
          </cell>
          <cell r="C96" t="str">
            <v>trên 800 viên, DTCĐ  &gt;2,5 m2</v>
          </cell>
          <cell r="D96" t="str">
            <v>Mộ xây gạch, ốp xung quanh bằng gạch men sứ, trên 800 viên, đã cải táng</v>
          </cell>
          <cell r="E96" t="str">
            <v>mộ</v>
          </cell>
          <cell r="F96">
            <v>6300000</v>
          </cell>
          <cell r="I96">
            <v>2000000</v>
          </cell>
          <cell r="J96">
            <v>1500000</v>
          </cell>
          <cell r="K96">
            <v>1500000</v>
          </cell>
        </row>
        <row r="97">
          <cell r="C97" t="str">
            <v>Mộ chưa cải táng</v>
          </cell>
        </row>
        <row r="98">
          <cell r="A98" t="str">
            <v>MCVC</v>
          </cell>
          <cell r="B98" t="str">
            <v>MCVC</v>
          </cell>
          <cell r="C98" t="str">
            <v>Mộ đến thời gian cải táng nhưng chưa cải táng trên 36 tháng tính từ ngày chôn)</v>
          </cell>
          <cell r="D98" t="str">
            <v>Mộ đến thời gian cải táng nhưng chưa cải táng trên 36 tháng tính từ ngày chôn)</v>
          </cell>
          <cell r="E98" t="str">
            <v>mộ</v>
          </cell>
          <cell r="F98">
            <v>6150000</v>
          </cell>
          <cell r="I98">
            <v>5000000</v>
          </cell>
          <cell r="J98">
            <v>1500000</v>
          </cell>
          <cell r="K98">
            <v>1500000</v>
          </cell>
        </row>
        <row r="99">
          <cell r="C99" t="str">
            <v>Mộ chưa đến thời gian cải táng:</v>
          </cell>
          <cell r="E99" t="str">
            <v>mộ</v>
          </cell>
        </row>
        <row r="100">
          <cell r="A100" t="str">
            <v>MC1VC</v>
          </cell>
          <cell r="B100" t="str">
            <v>MC1VC</v>
          </cell>
          <cell r="C100" t="str">
            <v>Mộ chưa đến thời gian cải táng, đã chôn cất Dưới 1 năm</v>
          </cell>
          <cell r="D100" t="str">
            <v xml:space="preserve">Mộ chưa cải táng, chôn cất dưới 1 năm </v>
          </cell>
          <cell r="E100" t="str">
            <v>mộ</v>
          </cell>
          <cell r="F100">
            <v>6150000</v>
          </cell>
          <cell r="I100">
            <v>5000000</v>
          </cell>
          <cell r="J100">
            <v>1500000</v>
          </cell>
          <cell r="K100">
            <v>1500000</v>
          </cell>
        </row>
        <row r="101">
          <cell r="A101" t="str">
            <v>MC2VC</v>
          </cell>
          <cell r="B101" t="str">
            <v>MC2VC</v>
          </cell>
          <cell r="C101" t="str">
            <v>Mộ chưa đến thời gian cải táng, đã chôn cất  từ 1 năm -:- 2 năm</v>
          </cell>
          <cell r="D101" t="str">
            <v>Mộ chưa cải táng, chôn cất từ 1 - 2 năm</v>
          </cell>
          <cell r="E101" t="str">
            <v>mộ</v>
          </cell>
          <cell r="F101">
            <v>6150000</v>
          </cell>
          <cell r="I101">
            <v>5000000</v>
          </cell>
          <cell r="J101">
            <v>1500000</v>
          </cell>
          <cell r="K101">
            <v>1500000</v>
          </cell>
        </row>
        <row r="102">
          <cell r="A102" t="str">
            <v>MC3VC</v>
          </cell>
          <cell r="B102" t="str">
            <v>MC3VC</v>
          </cell>
          <cell r="C102" t="str">
            <v>Mộ chưa đến thời gian cải táng, đã chôn cất  từ 2 năm -:-  Dưới 3 năm</v>
          </cell>
          <cell r="D102" t="str">
            <v>Mộ chưa cải táng, chôn cất từ 2 - 3 năm</v>
          </cell>
          <cell r="E102" t="str">
            <v>mộ</v>
          </cell>
          <cell r="F102">
            <v>6150000</v>
          </cell>
          <cell r="I102">
            <v>5000000</v>
          </cell>
          <cell r="J102">
            <v>1500000</v>
          </cell>
          <cell r="K102">
            <v>1500000</v>
          </cell>
        </row>
        <row r="103">
          <cell r="A103" t="str">
            <v>MCNVC</v>
          </cell>
          <cell r="B103" t="str">
            <v>MCNVC</v>
          </cell>
          <cell r="C103" t="str">
            <v>Mộ trẻ nhỏ (mới sinh đến 48 tháng )</v>
          </cell>
          <cell r="D103" t="str">
            <v xml:space="preserve">Mộ trẻ nhỏ </v>
          </cell>
          <cell r="E103" t="str">
            <v>mộ</v>
          </cell>
          <cell r="F103">
            <v>1070000</v>
          </cell>
          <cell r="I103">
            <v>2000000</v>
          </cell>
          <cell r="J103">
            <v>1500000</v>
          </cell>
          <cell r="K103">
            <v>1500000</v>
          </cell>
        </row>
        <row r="104">
          <cell r="C104" t="str">
            <v>Mộ có chủ khi gia đình tự lo địa điểm di chuyển mộ(không vào nghĩa trang)</v>
          </cell>
        </row>
        <row r="105">
          <cell r="A105" t="str">
            <v>MDD</v>
          </cell>
          <cell r="B105" t="str">
            <v>MDD</v>
          </cell>
          <cell r="C105" t="str">
            <v>Mộ đất</v>
          </cell>
          <cell r="D105" t="str">
            <v>Mộ đất đã cải táng</v>
          </cell>
          <cell r="E105" t="str">
            <v>mộ</v>
          </cell>
          <cell r="F105">
            <v>1060000</v>
          </cell>
          <cell r="H105">
            <v>1500000</v>
          </cell>
          <cell r="I105">
            <v>2000000</v>
          </cell>
          <cell r="J105">
            <v>1500000</v>
          </cell>
          <cell r="K105">
            <v>1500000</v>
          </cell>
          <cell r="L105">
            <v>2000000</v>
          </cell>
        </row>
        <row r="106">
          <cell r="A106" t="str">
            <v>MXĐV</v>
          </cell>
          <cell r="B106" t="str">
            <v>MXĐV</v>
          </cell>
          <cell r="C106" t="str">
            <v>Mộ xây gạch, trát xung quanh vữa mác 25 đến 50, quét vôi ve, xi măng hay sơn</v>
          </cell>
          <cell r="D106" t="str">
            <v>Mộ xây gạch, trát xung quanh vữa mác 25 đến 50, quét vôi ve, xi măng hay sơn</v>
          </cell>
          <cell r="E106" t="str">
            <v>mộ</v>
          </cell>
          <cell r="F106" t="str">
            <v>có cụ thể theo số lượng viên gạch và DTCĐ</v>
          </cell>
        </row>
        <row r="107">
          <cell r="A107" t="str">
            <v>MXĐV4</v>
          </cell>
          <cell r="B107" t="str">
            <v>MXĐV4</v>
          </cell>
          <cell r="C107" t="str">
            <v>Mộ xây gạch, trát xung quanh vữa mác 25 đến 50, quét vôi ve, xi măng hay sơn dưới 400 viên, DTCĐ ≤1,5 m2, đã cải táng</v>
          </cell>
          <cell r="D107" t="str">
            <v>Mộ xây gạch, trát vữa xi măng dưới 400 viên, đã cải táng</v>
          </cell>
          <cell r="E107" t="str">
            <v>mộ</v>
          </cell>
          <cell r="F107">
            <v>2370000</v>
          </cell>
          <cell r="H107">
            <v>1500000</v>
          </cell>
          <cell r="I107">
            <v>2000000</v>
          </cell>
          <cell r="J107">
            <v>1500000</v>
          </cell>
          <cell r="K107">
            <v>1500000</v>
          </cell>
          <cell r="L107">
            <v>2000000</v>
          </cell>
        </row>
        <row r="108">
          <cell r="A108" t="str">
            <v>MXĐV45</v>
          </cell>
          <cell r="B108" t="str">
            <v>MXĐV45</v>
          </cell>
          <cell r="C108" t="str">
            <v>Mộ xây gạch, trát xung quanh vữa mác 25 đến 50, quét vôi ve, xi măng hay sơn từ 400 đến dưới 500 viên, DTCĐ  từ 1,5 m2 -:- 2 m2, đã cải táng</v>
          </cell>
          <cell r="D108" t="str">
            <v>Mộ xây gạch, trát vữa xi măng từ 400 đến dưới 500 viên, đã cải táng</v>
          </cell>
          <cell r="E108" t="str">
            <v>mộ</v>
          </cell>
          <cell r="F108">
            <v>3050000</v>
          </cell>
          <cell r="H108">
            <v>1500000</v>
          </cell>
          <cell r="I108">
            <v>2000000</v>
          </cell>
          <cell r="J108">
            <v>1500000</v>
          </cell>
          <cell r="K108">
            <v>1500000</v>
          </cell>
          <cell r="L108">
            <v>2000000</v>
          </cell>
        </row>
        <row r="109">
          <cell r="A109" t="str">
            <v>MXĐV5</v>
          </cell>
          <cell r="B109" t="str">
            <v>MXĐV5</v>
          </cell>
          <cell r="C109" t="str">
            <v>Mộ xây gạch, trát xung quanh vữa mác 25 đến 50, quét vôi ve, xi măng hay sơn từ 500 đến dưới 800 viên, DTCĐ  từ 2 m2 -:- 2,5 m2, đã cải táng</v>
          </cell>
          <cell r="D109" t="str">
            <v>Mộ xây gạch, trát vữa xi măng từ 500 dưới 800 viên, đã cải táng</v>
          </cell>
          <cell r="E109" t="str">
            <v>mộ</v>
          </cell>
          <cell r="F109">
            <v>3330000</v>
          </cell>
          <cell r="H109">
            <v>1500000</v>
          </cell>
          <cell r="I109">
            <v>2000000</v>
          </cell>
          <cell r="J109">
            <v>1500000</v>
          </cell>
          <cell r="K109">
            <v>1500000</v>
          </cell>
          <cell r="L109">
            <v>2000000</v>
          </cell>
        </row>
        <row r="110">
          <cell r="A110" t="str">
            <v>MXĐV8</v>
          </cell>
          <cell r="B110" t="str">
            <v>MXĐV8</v>
          </cell>
          <cell r="C110" t="str">
            <v>Mộ xây gạch, trát xung quanh vữa mác 25 đến 50, quét vôi ve, xi măng hay sơn trên 800 viên, DTCĐ  &gt;2,5 m2, đã cải táng</v>
          </cell>
          <cell r="D110" t="str">
            <v>Mộ xây gạch, trát vữa ximăng trên 800 viên, đã cải táng</v>
          </cell>
          <cell r="E110" t="str">
            <v>mộ</v>
          </cell>
          <cell r="F110">
            <v>4570000</v>
          </cell>
          <cell r="H110">
            <v>1500000</v>
          </cell>
          <cell r="I110">
            <v>2000000</v>
          </cell>
          <cell r="J110">
            <v>1500000</v>
          </cell>
          <cell r="K110">
            <v>1500000</v>
          </cell>
          <cell r="L110">
            <v>2000000</v>
          </cell>
        </row>
        <row r="111">
          <cell r="A111" t="str">
            <v>MXĐO</v>
          </cell>
          <cell r="B111" t="str">
            <v>MXĐO</v>
          </cell>
          <cell r="C111" t="str">
            <v>Mộ xây gạch ốp xung quanh bằng gạch men sứ  các màu, vữa mác 50</v>
          </cell>
          <cell r="D111" t="str">
            <v>Mộ xây gạch ốp xung quanh bằng gạch men sứ  các màu, vữa mác 50</v>
          </cell>
          <cell r="E111" t="str">
            <v>mộ</v>
          </cell>
          <cell r="F111" t="str">
            <v>có cụ thể theo số lượng viên gạch và DTCĐ</v>
          </cell>
        </row>
        <row r="112">
          <cell r="A112" t="str">
            <v>MXĐO4</v>
          </cell>
          <cell r="B112" t="str">
            <v>MXĐO4</v>
          </cell>
          <cell r="C112" t="str">
            <v>Dưới 400 viên, DTCĐ ≤ 1,5 m2</v>
          </cell>
          <cell r="D112" t="str">
            <v>Mộ xây gạch, ốp xung quanh bằng gạch men sứ,  dưới 400 viên, đã cải táng</v>
          </cell>
          <cell r="E112" t="str">
            <v>mộ</v>
          </cell>
          <cell r="F112">
            <v>3700000</v>
          </cell>
          <cell r="H112">
            <v>1500000</v>
          </cell>
          <cell r="I112">
            <v>2000000</v>
          </cell>
          <cell r="J112">
            <v>1500000</v>
          </cell>
          <cell r="K112">
            <v>1500000</v>
          </cell>
          <cell r="L112">
            <v>2000000</v>
          </cell>
        </row>
        <row r="113">
          <cell r="A113" t="str">
            <v>MXĐO45</v>
          </cell>
          <cell r="B113" t="str">
            <v>MXĐO45</v>
          </cell>
          <cell r="C113" t="str">
            <v>từ 400 - 500 viên, DTCĐ  từ 1,5 m2 -:- 2 m2</v>
          </cell>
          <cell r="D113" t="str">
            <v>Mộ xây gạch, ốp xung quanh bằng gạch men sứ,  từ 400 đến dưới 500 viên, đã cải táng</v>
          </cell>
          <cell r="E113" t="str">
            <v>mộ</v>
          </cell>
          <cell r="F113">
            <v>4500000</v>
          </cell>
          <cell r="H113">
            <v>1500000</v>
          </cell>
          <cell r="I113">
            <v>2000000</v>
          </cell>
          <cell r="J113">
            <v>1500000</v>
          </cell>
          <cell r="K113">
            <v>1500000</v>
          </cell>
          <cell r="L113">
            <v>2000000</v>
          </cell>
        </row>
        <row r="114">
          <cell r="A114" t="str">
            <v>MXĐO5</v>
          </cell>
          <cell r="B114" t="str">
            <v>MXĐO5</v>
          </cell>
          <cell r="C114" t="str">
            <v>từ 500 - 800 viên, DTCĐ  từ 2 m2 -:- 2,5 m2</v>
          </cell>
          <cell r="D114" t="str">
            <v>Mộ xây gạch,ốp xung quanh bằng gạch men sứ, từ 500 dưới 800 viên, đã cải táng</v>
          </cell>
          <cell r="E114" t="str">
            <v>mộ</v>
          </cell>
          <cell r="F114">
            <v>5300000</v>
          </cell>
          <cell r="H114">
            <v>1500000</v>
          </cell>
          <cell r="I114">
            <v>2000000</v>
          </cell>
          <cell r="J114">
            <v>1500000</v>
          </cell>
          <cell r="K114">
            <v>1500000</v>
          </cell>
          <cell r="L114">
            <v>2000000</v>
          </cell>
        </row>
        <row r="115">
          <cell r="A115" t="str">
            <v>MXĐO8</v>
          </cell>
          <cell r="B115" t="str">
            <v>MXĐO8</v>
          </cell>
          <cell r="C115" t="str">
            <v>trên 800 viên, DTCĐ  &gt;2,5 m2</v>
          </cell>
          <cell r="D115" t="str">
            <v>Mộ xây gạch, ốp xung quanh bằng gạch men sứ, trên 800 viên, đã cải táng</v>
          </cell>
          <cell r="E115" t="str">
            <v>mộ</v>
          </cell>
          <cell r="F115">
            <v>6300000</v>
          </cell>
          <cell r="H115">
            <v>1500000</v>
          </cell>
          <cell r="I115">
            <v>2000000</v>
          </cell>
          <cell r="J115">
            <v>1500000</v>
          </cell>
          <cell r="K115">
            <v>1500000</v>
          </cell>
          <cell r="L115">
            <v>2000000</v>
          </cell>
        </row>
        <row r="116">
          <cell r="C116" t="str">
            <v>Mộ chưa cải táng</v>
          </cell>
        </row>
        <row r="117">
          <cell r="A117" t="str">
            <v>MC</v>
          </cell>
          <cell r="B117" t="str">
            <v>MC</v>
          </cell>
          <cell r="C117" t="str">
            <v>Mộ đến thời gian cải táng nhưng chưa cải táng trên 36 tháng tính từ ngày chôn)</v>
          </cell>
          <cell r="D117" t="str">
            <v>Mộ đến thời gian cải táng nhưng chưa cải táng trên 36 tháng tính từ ngày chôn)</v>
          </cell>
          <cell r="E117" t="str">
            <v>mộ</v>
          </cell>
          <cell r="F117">
            <v>6150000</v>
          </cell>
          <cell r="H117">
            <v>1500000</v>
          </cell>
          <cell r="I117">
            <v>5000000</v>
          </cell>
          <cell r="J117">
            <v>1500000</v>
          </cell>
          <cell r="K117">
            <v>1500000</v>
          </cell>
          <cell r="L117">
            <v>2000000</v>
          </cell>
        </row>
        <row r="118">
          <cell r="C118" t="str">
            <v>Mộ chưa đến thời gian cải táng:</v>
          </cell>
        </row>
        <row r="119">
          <cell r="A119" t="str">
            <v>MC1</v>
          </cell>
          <cell r="B119" t="str">
            <v>MC1</v>
          </cell>
          <cell r="C119" t="str">
            <v>Mộ chưa đến thời gian cải táng, đã chôn cất Dưới 1 năm</v>
          </cell>
          <cell r="D119" t="str">
            <v xml:space="preserve">Mộ chưa cải táng, chôn cất dưới 1 năm </v>
          </cell>
          <cell r="E119" t="str">
            <v>mộ</v>
          </cell>
          <cell r="F119">
            <v>6150000</v>
          </cell>
          <cell r="H119">
            <v>1500000</v>
          </cell>
          <cell r="I119">
            <v>5000000</v>
          </cell>
          <cell r="J119">
            <v>1500000</v>
          </cell>
          <cell r="K119">
            <v>1500000</v>
          </cell>
          <cell r="L119">
            <v>2000000</v>
          </cell>
        </row>
        <row r="120">
          <cell r="A120" t="str">
            <v>MC2</v>
          </cell>
          <cell r="B120" t="str">
            <v>MC2</v>
          </cell>
          <cell r="C120" t="str">
            <v>Mộ chưa đến thời gian cải táng, đã chôn cất  từ 1 năm -:- 2 năm</v>
          </cell>
          <cell r="D120" t="str">
            <v>Mộ chưa cải táng, chôn cất từ 1 - 2 năm</v>
          </cell>
          <cell r="E120" t="str">
            <v>mộ</v>
          </cell>
          <cell r="F120">
            <v>6150000</v>
          </cell>
          <cell r="H120">
            <v>1500000</v>
          </cell>
          <cell r="I120">
            <v>5000000</v>
          </cell>
          <cell r="J120">
            <v>1500000</v>
          </cell>
          <cell r="K120">
            <v>1500000</v>
          </cell>
          <cell r="L120">
            <v>2000000</v>
          </cell>
        </row>
        <row r="121">
          <cell r="A121" t="str">
            <v>MC3</v>
          </cell>
          <cell r="B121" t="str">
            <v>MC3</v>
          </cell>
          <cell r="C121" t="str">
            <v>Mộ chưa đến thời gian cải táng, đã chôn cất  từ 2 năm -:-  Dưới 3 năm</v>
          </cell>
          <cell r="D121" t="str">
            <v>Mộ chưa cải táng, chôn cất từ 2 - 3 năm</v>
          </cell>
          <cell r="E121" t="str">
            <v>mộ</v>
          </cell>
          <cell r="F121">
            <v>6150000</v>
          </cell>
          <cell r="H121">
            <v>1500000</v>
          </cell>
          <cell r="I121">
            <v>5000000</v>
          </cell>
          <cell r="J121">
            <v>1500000</v>
          </cell>
          <cell r="K121">
            <v>1500000</v>
          </cell>
          <cell r="L121">
            <v>2000000</v>
          </cell>
        </row>
        <row r="122">
          <cell r="A122" t="str">
            <v>MCN</v>
          </cell>
          <cell r="B122" t="str">
            <v>MCN</v>
          </cell>
          <cell r="C122" t="str">
            <v>Mộ trẻ nhỏ (mới sinh đến 48 tháng )</v>
          </cell>
          <cell r="D122" t="str">
            <v xml:space="preserve">Mộ trẻ nhỏ </v>
          </cell>
          <cell r="E122" t="str">
            <v>mộ</v>
          </cell>
          <cell r="F122">
            <v>1070000</v>
          </cell>
          <cell r="H122">
            <v>1500000</v>
          </cell>
          <cell r="I122">
            <v>2000000</v>
          </cell>
          <cell r="J122">
            <v>1500000</v>
          </cell>
          <cell r="K122">
            <v>1500000</v>
          </cell>
          <cell r="L122">
            <v>2000000</v>
          </cell>
        </row>
        <row r="123">
          <cell r="C123" t="str">
            <v>Ao thả cá (không tính xây bờ, cống)</v>
          </cell>
        </row>
        <row r="124">
          <cell r="A124" t="str">
            <v>AĐB11</v>
          </cell>
          <cell r="B124" t="str">
            <v>AĐB11</v>
          </cell>
          <cell r="C124" t="str">
            <v>Ao thả cá (không tính xây bờ, cống) đất đào 100 %</v>
          </cell>
          <cell r="D124" t="str">
            <v>Ao thả cá (không tính xây bờ, cống) đất đào 100 %</v>
          </cell>
          <cell r="E124" t="str">
            <v>m3</v>
          </cell>
          <cell r="F124">
            <v>20000</v>
          </cell>
          <cell r="I124" t="str">
            <v xml:space="preserve"> </v>
          </cell>
        </row>
        <row r="125">
          <cell r="A125" t="str">
            <v>AĐB55</v>
          </cell>
          <cell r="B125" t="str">
            <v>AĐB55</v>
          </cell>
          <cell r="C125" t="str">
            <v>Ao thả cá (không tính xây bờ, cống) đất đào 50 %, đắp 50%</v>
          </cell>
          <cell r="D125" t="str">
            <v>Ao thả cá (không tính xây bờ, cống) đất đào 50 %, đắp 50%</v>
          </cell>
          <cell r="E125" t="str">
            <v>m3</v>
          </cell>
          <cell r="F125">
            <v>12000</v>
          </cell>
        </row>
        <row r="126">
          <cell r="A126" t="str">
            <v>AĐB12</v>
          </cell>
          <cell r="B126" t="str">
            <v>AĐB12</v>
          </cell>
          <cell r="C126" t="str">
            <v>Ao thả cá (không tính xây bờ, cống) đắp bờ 100 %</v>
          </cell>
          <cell r="D126" t="str">
            <v>Ao thả cá (không tính xây bờ, cống) đắp bờ 100 %</v>
          </cell>
          <cell r="E126" t="str">
            <v>m3</v>
          </cell>
          <cell r="F126">
            <v>12000</v>
          </cell>
        </row>
        <row r="127">
          <cell r="A127" t="str">
            <v>CS</v>
          </cell>
          <cell r="B127" t="str">
            <v>CS</v>
          </cell>
          <cell r="C127" t="str">
            <v>Cổng sắt: khung làm bằng (ống kẽm, sắt góc, sắt hộp,..) phần dưới bịt tôn, phần trên chấn song bằng sắt hình, sắt tròn, hoa sắt, sơn màu.</v>
          </cell>
          <cell r="D127" t="str">
            <v>Cổng sắt</v>
          </cell>
          <cell r="E127" t="str">
            <v>m2</v>
          </cell>
          <cell r="F127">
            <v>920000</v>
          </cell>
        </row>
        <row r="128">
          <cell r="A128" t="str">
            <v>HRS</v>
          </cell>
          <cell r="B128" t="str">
            <v>HRS</v>
          </cell>
          <cell r="C128" t="str">
            <v>Hàng rào làm bằng sắt hình các loại, sắt tròn (từ Φ10 -:-Φ14) có điểm hoa sắt, sơn chống gỉ.</v>
          </cell>
          <cell r="D128" t="str">
            <v>Hàng rào sắt</v>
          </cell>
          <cell r="E128" t="str">
            <v>m2</v>
          </cell>
          <cell r="F128">
            <v>400000</v>
          </cell>
        </row>
        <row r="129">
          <cell r="A129" t="str">
            <v>CGA</v>
          </cell>
          <cell r="B129" t="str">
            <v>CGA</v>
          </cell>
          <cell r="C129" t="str">
            <v>Chuồng nuôi gà, vịt xây gạch, mái Fibrô ximăng, cao ≥1,5m (tính DTXD).</v>
          </cell>
          <cell r="D129" t="str">
            <v>Chuồng gà xây gạch, mái Fibro xi măng, cao &gt;1,5 m</v>
          </cell>
          <cell r="E129" t="str">
            <v>m2</v>
          </cell>
          <cell r="F129">
            <v>480000</v>
          </cell>
        </row>
        <row r="130">
          <cell r="A130" t="str">
            <v>CVI</v>
          </cell>
          <cell r="B130" t="str">
            <v>CVI</v>
          </cell>
          <cell r="C130" t="str">
            <v>Chuồng nuôi gà, vịt xây gạch, mái Fibrô ximăng, cao ≥1,5m (tính DTXD).</v>
          </cell>
          <cell r="D130" t="str">
            <v>Chuồng vịt xây gạch, mái Fibro xi măng, cao &gt;1,5 m</v>
          </cell>
          <cell r="E130" t="str">
            <v>m2</v>
          </cell>
          <cell r="F130">
            <v>439000</v>
          </cell>
        </row>
        <row r="131">
          <cell r="A131" t="str">
            <v>KXG</v>
          </cell>
          <cell r="B131" t="str">
            <v>KXG</v>
          </cell>
          <cell r="C131" t="str">
            <v xml:space="preserve">Khối xây gạch chỉ dày &gt; 330mm </v>
          </cell>
          <cell r="D131" t="str">
            <v>Khối xây gạch</v>
          </cell>
          <cell r="E131" t="str">
            <v>m3</v>
          </cell>
          <cell r="F131">
            <v>1130000</v>
          </cell>
        </row>
        <row r="132">
          <cell r="A132" t="str">
            <v>KXĐ</v>
          </cell>
          <cell r="B132" t="str">
            <v>KXĐ</v>
          </cell>
          <cell r="C132" t="str">
            <v>Khối xây đá</v>
          </cell>
          <cell r="D132" t="str">
            <v>Khối xây đá</v>
          </cell>
          <cell r="E132" t="str">
            <v>m3</v>
          </cell>
          <cell r="F132">
            <v>889000</v>
          </cell>
        </row>
        <row r="133">
          <cell r="A133" t="str">
            <v>DTG</v>
          </cell>
          <cell r="B133" t="str">
            <v>DTG</v>
          </cell>
          <cell r="C133" t="str">
            <v>Dây thép gai</v>
          </cell>
          <cell r="D133" t="str">
            <v>Dây thép gai</v>
          </cell>
          <cell r="E133" t="str">
            <v>m</v>
          </cell>
          <cell r="F133">
            <v>7000</v>
          </cell>
        </row>
        <row r="134">
          <cell r="A134" t="str">
            <v>BRC</v>
          </cell>
          <cell r="B134" t="str">
            <v>BRC</v>
          </cell>
          <cell r="C134" t="str">
            <v>Bờ rào cắm bằng cây dóc, nứa khoảng cách 20cm/cây.</v>
          </cell>
          <cell r="D134" t="str">
            <v xml:space="preserve">Bờ rào cây </v>
          </cell>
          <cell r="E134" t="str">
            <v>m</v>
          </cell>
          <cell r="F134">
            <v>11000</v>
          </cell>
        </row>
        <row r="135">
          <cell r="A135" t="str">
            <v>KBT</v>
          </cell>
          <cell r="B135" t="str">
            <v>KBT</v>
          </cell>
          <cell r="C135" t="str">
            <v>Khối bê tông mác 200</v>
          </cell>
          <cell r="D135" t="str">
            <v>Khối bê tông mác 200</v>
          </cell>
          <cell r="E135" t="str">
            <v>m3</v>
          </cell>
          <cell r="F135">
            <v>1646000</v>
          </cell>
        </row>
        <row r="136">
          <cell r="A136" t="str">
            <v>KBTCT</v>
          </cell>
          <cell r="B136" t="str">
            <v>KBTCT</v>
          </cell>
          <cell r="C136" t="str">
            <v>Khối Bê tông cốt thép mác 200</v>
          </cell>
          <cell r="D136" t="str">
            <v>Khối Bê tông cốt thép mác 200</v>
          </cell>
          <cell r="E136" t="str">
            <v>m3</v>
          </cell>
          <cell r="F136">
            <v>3193000</v>
          </cell>
        </row>
        <row r="137">
          <cell r="A137" t="str">
            <v>NTA</v>
          </cell>
          <cell r="B137" t="str">
            <v>NTA</v>
          </cell>
          <cell r="C137" t="str">
            <v>Nhà tạm Loại A</v>
          </cell>
          <cell r="D137" t="str">
            <v>Nhà tạm Loại A</v>
          </cell>
          <cell r="E137" t="str">
            <v>m2</v>
          </cell>
          <cell r="F137">
            <v>1141000</v>
          </cell>
        </row>
        <row r="138">
          <cell r="A138" t="str">
            <v>NTB</v>
          </cell>
          <cell r="B138" t="str">
            <v>NTB</v>
          </cell>
          <cell r="C138" t="str">
            <v>Nhà tạm Loại B</v>
          </cell>
          <cell r="D138" t="str">
            <v>Nhà tạm Loại B</v>
          </cell>
          <cell r="E138" t="str">
            <v>m2</v>
          </cell>
          <cell r="F138">
            <v>966000</v>
          </cell>
        </row>
        <row r="139">
          <cell r="A139" t="str">
            <v>NTC</v>
          </cell>
          <cell r="B139" t="str">
            <v>NTC</v>
          </cell>
          <cell r="C139" t="str">
            <v>Nhà tạm Loại C</v>
          </cell>
          <cell r="D139" t="str">
            <v>Nhà tạm Loại C</v>
          </cell>
          <cell r="E139" t="str">
            <v>m2</v>
          </cell>
          <cell r="F139">
            <v>823000</v>
          </cell>
        </row>
        <row r="140">
          <cell r="A140" t="str">
            <v>CHN</v>
          </cell>
          <cell r="B140" t="str">
            <v>CHN</v>
          </cell>
          <cell r="C140" t="str">
            <v>Cây hàng năm</v>
          </cell>
          <cell r="D140" t="str">
            <v xml:space="preserve">Cây hàng năm </v>
          </cell>
          <cell r="E140" t="str">
            <v>m2</v>
          </cell>
          <cell r="F140">
            <v>9500</v>
          </cell>
        </row>
        <row r="141">
          <cell r="C141" t="str">
            <v>Trường hợp chưa đến thời kỳ thu hoạch và không có ao để di chuyển</v>
          </cell>
        </row>
        <row r="142">
          <cell r="A142" t="str">
            <v>TCC</v>
          </cell>
          <cell r="B142" t="str">
            <v>TCC</v>
          </cell>
          <cell r="C142" t="str">
            <v>Tôm, cá nuôi chuyên canh</v>
          </cell>
          <cell r="D142" t="str">
            <v>Tôm, cá nuôi chuyên canh</v>
          </cell>
          <cell r="E142" t="str">
            <v>đ/m2</v>
          </cell>
          <cell r="F142">
            <v>12600</v>
          </cell>
        </row>
        <row r="143">
          <cell r="A143" t="str">
            <v>TCK</v>
          </cell>
          <cell r="B143" t="str">
            <v>TCK</v>
          </cell>
          <cell r="C143" t="str">
            <v>Tôm cá nuôi không chuyên canh ( cá - lúa, cá - sen, cá - cần,…)</v>
          </cell>
          <cell r="D143" t="str">
            <v>Tôm cá nuôi không chuyên canh ( cá - lúa, cá - sen, cá - cần,…)</v>
          </cell>
          <cell r="E143" t="str">
            <v>đ/m2</v>
          </cell>
          <cell r="F143">
            <v>7900</v>
          </cell>
        </row>
        <row r="144">
          <cell r="A144" t="str">
            <v>TCTN</v>
          </cell>
          <cell r="B144" t="str">
            <v>TCTN</v>
          </cell>
          <cell r="C144" t="str">
            <v>Tôm cá, tận dụng mặt nước tự nhiên nuôi thuỷ sản</v>
          </cell>
          <cell r="D144" t="str">
            <v>Tôm cá, tận dụng mặt nước tự nhiên nuôi thuỷ sản</v>
          </cell>
          <cell r="E144" t="str">
            <v>đ/m2</v>
          </cell>
          <cell r="F144">
            <v>5800</v>
          </cell>
        </row>
        <row r="145">
          <cell r="C145" t="str">
            <v>Trường hợp chưa đến thời kỳ thu hoạch và có ao để di chuyển ( bằng 60% muwac bồi thường của trường hợp 1 ở trên)</v>
          </cell>
        </row>
        <row r="146">
          <cell r="A146" t="str">
            <v>TCC1</v>
          </cell>
          <cell r="B146" t="str">
            <v>TCC1</v>
          </cell>
          <cell r="C146" t="str">
            <v>Tôm, cá nuôi chuyên canh</v>
          </cell>
          <cell r="D146" t="str">
            <v>Tôm, cá nuôi chuyên canh</v>
          </cell>
          <cell r="E146" t="str">
            <v>đ/m2</v>
          </cell>
          <cell r="F146">
            <v>7600</v>
          </cell>
        </row>
        <row r="147">
          <cell r="A147" t="str">
            <v>TCK1</v>
          </cell>
          <cell r="B147" t="str">
            <v>TCK1</v>
          </cell>
          <cell r="C147" t="str">
            <v>Tôm cá nuôi không chuyên canh ( cá - lúa, cá - sen, cá - cần,…)</v>
          </cell>
          <cell r="D147" t="str">
            <v>Tôm cá nuôi không chuyên canh ( cá - lúa, cá - sen, cá - cần,…)</v>
          </cell>
          <cell r="E147" t="str">
            <v>đ/m2</v>
          </cell>
          <cell r="F147">
            <v>4700</v>
          </cell>
        </row>
        <row r="148">
          <cell r="A148" t="str">
            <v>TCTN1</v>
          </cell>
          <cell r="B148" t="str">
            <v>TCTN1</v>
          </cell>
          <cell r="C148" t="str">
            <v>Tôm cá, tận dụng mặt nước tự nhiên nuôi thuỷ sản</v>
          </cell>
          <cell r="D148" t="str">
            <v>Tôm cá, tận dụng mặt nước tự nhiên nuôi thuỷ sản</v>
          </cell>
          <cell r="E148" t="str">
            <v>đ/m2</v>
          </cell>
          <cell r="F148">
            <v>3500</v>
          </cell>
        </row>
        <row r="149">
          <cell r="C149" t="str">
            <v xml:space="preserve"> Các loại hoa (trồng thành luống theo hàng) </v>
          </cell>
        </row>
        <row r="150">
          <cell r="A150" t="str">
            <v>H1ĐT</v>
          </cell>
          <cell r="B150" t="str">
            <v>H1</v>
          </cell>
          <cell r="C150" t="str">
            <v>Hoa Đồng tiền, Hà lan, Nụ Tầm xuân,Hoa Hồng, trồng theo luống, hàng</v>
          </cell>
          <cell r="D150" t="str">
            <v>Hoa Đồng tiền, trồng theo luống, hàng</v>
          </cell>
          <cell r="E150" t="str">
            <v>m2</v>
          </cell>
          <cell r="F150">
            <v>36200</v>
          </cell>
        </row>
        <row r="151">
          <cell r="A151" t="str">
            <v>H1HL</v>
          </cell>
          <cell r="B151" t="str">
            <v>H1</v>
          </cell>
          <cell r="C151" t="str">
            <v>Hoa Đồng tiền, Hà lan, Nụ Tầm xuân,Hoa Hồng, trồng theo luống, hàng</v>
          </cell>
          <cell r="D151" t="str">
            <v>Hoa Hà lan, trồng theo luống, hàng</v>
          </cell>
          <cell r="E151" t="str">
            <v>m2</v>
          </cell>
          <cell r="F151">
            <v>36200</v>
          </cell>
        </row>
        <row r="152">
          <cell r="A152" t="str">
            <v>H1NTX</v>
          </cell>
          <cell r="B152" t="str">
            <v>H1</v>
          </cell>
          <cell r="C152" t="str">
            <v>Hoa Đồng tiền, Hà lan, Nụ Tầm xuân,Hoa Hồng, trồng theo luống, hàng</v>
          </cell>
          <cell r="D152" t="str">
            <v>Hoa Nụ Tầm xuân, trồng theo luống, hàng</v>
          </cell>
          <cell r="E152" t="str">
            <v>m2</v>
          </cell>
          <cell r="F152">
            <v>36200</v>
          </cell>
        </row>
        <row r="153">
          <cell r="A153" t="str">
            <v>H1H</v>
          </cell>
          <cell r="B153" t="str">
            <v>H1</v>
          </cell>
          <cell r="C153" t="str">
            <v>Hoa Đồng tiền, Hà lan, Nụ Tầm xuân,Hoa Hồng, trồng theo luống, hàng</v>
          </cell>
          <cell r="D153" t="str">
            <v>Hoa Hoa Hồng, trồng theo luống, hàng</v>
          </cell>
          <cell r="E153" t="str">
            <v>m2</v>
          </cell>
          <cell r="F153">
            <v>36200</v>
          </cell>
        </row>
        <row r="154">
          <cell r="A154" t="str">
            <v>H1LO</v>
          </cell>
          <cell r="B154" t="str">
            <v>H1</v>
          </cell>
          <cell r="C154" t="str">
            <v>Hoa Lay Ơn, Loa Kèn trồng theo luống, hàng</v>
          </cell>
          <cell r="D154" t="str">
            <v>Hoa Lay Ơn, trồng theo luống, hàng</v>
          </cell>
          <cell r="E154" t="str">
            <v>m2</v>
          </cell>
          <cell r="F154">
            <v>33900</v>
          </cell>
        </row>
        <row r="155">
          <cell r="A155" t="str">
            <v>H2LK</v>
          </cell>
          <cell r="B155" t="str">
            <v>H1</v>
          </cell>
          <cell r="C155" t="str">
            <v>Hoa Lay Ơn, Loa Kèn trồng theo luống, hàng</v>
          </cell>
          <cell r="D155" t="str">
            <v>Hoa Loa kèn, trồng theo luống, hàng</v>
          </cell>
          <cell r="E155" t="str">
            <v>m2</v>
          </cell>
          <cell r="F155">
            <v>33900</v>
          </cell>
        </row>
        <row r="156">
          <cell r="A156" t="str">
            <v>H2DC</v>
          </cell>
          <cell r="B156" t="str">
            <v>H1</v>
          </cell>
          <cell r="C156" t="str">
            <v xml:space="preserve"> Hoa Dương cát, Hoa huệ, Hoa cúc, Ngọc trâm, Trồng theo luống, hàng</v>
          </cell>
          <cell r="D156" t="str">
            <v>Hoa Dương Cát, trồng theo luống, hàng</v>
          </cell>
          <cell r="E156" t="str">
            <v>m2</v>
          </cell>
          <cell r="F156">
            <v>29000</v>
          </cell>
        </row>
        <row r="157">
          <cell r="A157" t="str">
            <v>H2H</v>
          </cell>
          <cell r="B157" t="str">
            <v>H1</v>
          </cell>
          <cell r="C157" t="str">
            <v xml:space="preserve"> Hoa Dương cát, Hoa huệ, Hoa cúc, Ngọc trâm, Trồng theo luống, hàng</v>
          </cell>
          <cell r="D157" t="str">
            <v>Hoa Huệ, trồng theo luống, hàng</v>
          </cell>
          <cell r="E157" t="str">
            <v>m2</v>
          </cell>
          <cell r="F157">
            <v>29000</v>
          </cell>
        </row>
        <row r="158">
          <cell r="A158" t="str">
            <v>H2C</v>
          </cell>
          <cell r="B158" t="str">
            <v>H1</v>
          </cell>
          <cell r="C158" t="str">
            <v xml:space="preserve"> Hoa Dương cát, Hoa huệ, Hoa cúc, Ngọc trâm, Trồng theo luống, hàng</v>
          </cell>
          <cell r="D158" t="str">
            <v>Hoa Cúc, trồng theo luống, hàng</v>
          </cell>
          <cell r="E158" t="str">
            <v>m2</v>
          </cell>
          <cell r="F158">
            <v>29000</v>
          </cell>
        </row>
        <row r="159">
          <cell r="A159" t="str">
            <v>H2NT</v>
          </cell>
          <cell r="B159" t="str">
            <v>H1</v>
          </cell>
          <cell r="C159" t="str">
            <v xml:space="preserve"> Hoa Dương cát, Hoa huệ, Hoa cúc, Ngọc trâm, Trồng theo luống, hàng</v>
          </cell>
          <cell r="D159" t="str">
            <v>Hoa Ngọc Trâm trồng theo luống, hàng</v>
          </cell>
          <cell r="E159" t="str">
            <v>m2</v>
          </cell>
          <cell r="F159">
            <v>29000</v>
          </cell>
        </row>
        <row r="160">
          <cell r="A160" t="str">
            <v>H3LL</v>
          </cell>
          <cell r="B160" t="str">
            <v>H2</v>
          </cell>
          <cell r="C160" t="str">
            <v xml:space="preserve"> Hoa Lưu ly, Sen cạn, Thạch thảo, trồng theo luống, hàng</v>
          </cell>
          <cell r="D160" t="str">
            <v>Hoa Lưu Ly, trồng theo luống, hàng</v>
          </cell>
          <cell r="E160" t="str">
            <v>m2</v>
          </cell>
          <cell r="F160">
            <v>24800</v>
          </cell>
        </row>
        <row r="161">
          <cell r="A161" t="str">
            <v>H3SC</v>
          </cell>
          <cell r="B161" t="str">
            <v>H2</v>
          </cell>
          <cell r="C161" t="str">
            <v xml:space="preserve"> Hoa Lưu ly, Sen cạn, Thạch thảo, trồng theo luống, hàng</v>
          </cell>
          <cell r="D161" t="str">
            <v xml:space="preserve"> Sen Cạn, trồng theo luống, hàng</v>
          </cell>
          <cell r="E161" t="str">
            <v>m2</v>
          </cell>
          <cell r="F161">
            <v>24800</v>
          </cell>
        </row>
        <row r="162">
          <cell r="A162" t="str">
            <v>H3TT</v>
          </cell>
          <cell r="B162" t="str">
            <v>H2</v>
          </cell>
          <cell r="C162" t="str">
            <v xml:space="preserve"> Hoa Lưu ly, Sen cạn, Thạch thảo, trồng theo luống, hàng</v>
          </cell>
          <cell r="D162" t="str">
            <v>Thạch thảo trồng theo luống, hàng</v>
          </cell>
          <cell r="E162" t="str">
            <v>m2</v>
          </cell>
          <cell r="F162">
            <v>24800</v>
          </cell>
        </row>
        <row r="163">
          <cell r="A163" t="str">
            <v>HLL1</v>
          </cell>
          <cell r="B163" t="str">
            <v>H1</v>
          </cell>
          <cell r="C163" t="str">
            <v>Hoa Lili ( mật độ bình quân từ 13 - 14 cây/m2)</v>
          </cell>
          <cell r="D163" t="str">
            <v>Cây cao dưới 20cm</v>
          </cell>
          <cell r="F163">
            <v>17800</v>
          </cell>
        </row>
        <row r="164">
          <cell r="A164" t="str">
            <v>HLL2</v>
          </cell>
          <cell r="B164" t="str">
            <v>H2</v>
          </cell>
          <cell r="C164" t="str">
            <v>Hoa Lili ( mật độ bình quân từ 13 - 14 cây/m2)</v>
          </cell>
          <cell r="D164" t="str">
            <v>Cây cao trên 20cm</v>
          </cell>
          <cell r="F164">
            <v>24200</v>
          </cell>
        </row>
        <row r="165">
          <cell r="A165" t="str">
            <v>HS</v>
          </cell>
          <cell r="B165" t="str">
            <v>HS</v>
          </cell>
          <cell r="C165" t="str">
            <v>Cây hoa sen ( đã cho thu hoạch)</v>
          </cell>
          <cell r="D165" t="str">
            <v>Cây hoa sen ( đã cho thu hoạch)</v>
          </cell>
          <cell r="F165">
            <v>24800</v>
          </cell>
        </row>
        <row r="166">
          <cell r="A166" t="str">
            <v>HK</v>
          </cell>
          <cell r="B166" t="str">
            <v>HK</v>
          </cell>
          <cell r="C166" t="str">
            <v xml:space="preserve"> Các loại hoa khác</v>
          </cell>
          <cell r="D166" t="str">
            <v>Các loại hoa khác</v>
          </cell>
          <cell r="E166" t="str">
            <v>m2</v>
          </cell>
          <cell r="F166">
            <v>18600</v>
          </cell>
        </row>
        <row r="167">
          <cell r="A167" t="str">
            <v>CC</v>
          </cell>
          <cell r="B167" t="str">
            <v>CC</v>
          </cell>
          <cell r="C167" t="str">
            <v>Cây cảnh</v>
          </cell>
        </row>
        <row r="168">
          <cell r="A168" t="str">
            <v>CD</v>
          </cell>
          <cell r="B168" t="str">
            <v>CD</v>
          </cell>
          <cell r="C168" t="str">
            <v>Cây Đào (trồng thành luống, hàng)</v>
          </cell>
        </row>
        <row r="169">
          <cell r="A169" t="str">
            <v>CD1</v>
          </cell>
          <cell r="B169" t="str">
            <v>CD1</v>
          </cell>
          <cell r="C169" t="str">
            <v>Đào giống mật độ bình quân 20 cây/m2, trồng thành luống, theo hàng</v>
          </cell>
          <cell r="D169" t="str">
            <v>Đào giống mật độ bình quân 20 cây/m2, trồng thành luống, theo hàng</v>
          </cell>
          <cell r="E169" t="str">
            <v>m2</v>
          </cell>
          <cell r="F169">
            <v>42500</v>
          </cell>
        </row>
        <row r="170">
          <cell r="A170" t="str">
            <v>CD2</v>
          </cell>
          <cell r="B170" t="str">
            <v>CD2</v>
          </cell>
          <cell r="C170" t="str">
            <v>Đào 50cm  ≤ chiều cao  &lt; 150cm,  mật độ BQ 0,5 cây/m2</v>
          </cell>
          <cell r="D170" t="str">
            <v>Đào 50cm  ≤ chiều cao  &lt; 150cm,  mật độ BQ 0,5 cây/m2</v>
          </cell>
          <cell r="E170" t="str">
            <v>m2</v>
          </cell>
          <cell r="F170">
            <v>32900</v>
          </cell>
        </row>
        <row r="171">
          <cell r="A171" t="str">
            <v>CD3</v>
          </cell>
          <cell r="B171" t="str">
            <v>CD3</v>
          </cell>
          <cell r="C171" t="str">
            <v>Đào 150cm  ≤ chiều cao  &lt; 200cm,  mật độ BQ 0,5 cây/m2</v>
          </cell>
          <cell r="D171" t="str">
            <v>Đào 150cm  ≤ chiều cao  &lt; 200cm,  mật độ BQ 0,5 cây/m2</v>
          </cell>
          <cell r="E171" t="str">
            <v>m2</v>
          </cell>
          <cell r="F171">
            <v>41700</v>
          </cell>
        </row>
        <row r="172">
          <cell r="A172" t="str">
            <v>CD4</v>
          </cell>
          <cell r="B172" t="str">
            <v>CD4</v>
          </cell>
          <cell r="C172" t="str">
            <v>Đào Chiều cao ≥ 200cm,  mật độ BQ 0,5 cây/m2</v>
          </cell>
          <cell r="D172" t="str">
            <v>Đào Chiều cao ≥ 200cm,  mật độ BQ 0,5 cây/m2</v>
          </cell>
          <cell r="E172" t="str">
            <v>m2</v>
          </cell>
          <cell r="F172">
            <v>52000</v>
          </cell>
        </row>
        <row r="173">
          <cell r="A173" t="str">
            <v>DT1</v>
          </cell>
          <cell r="B173" t="str">
            <v>DT1</v>
          </cell>
          <cell r="C173" t="str">
            <v>Đào thế 50cm  ≤ chiều cao  &lt; 150cm,  mật độ BQ 0,5 cây/m2</v>
          </cell>
          <cell r="D173" t="str">
            <v>Đào thế 50cm  ≤ chiều cao  &lt; 150cm,  mật độ BQ 0,5 cây/m2</v>
          </cell>
          <cell r="E173" t="str">
            <v>m2</v>
          </cell>
          <cell r="F173">
            <v>41700</v>
          </cell>
        </row>
        <row r="174">
          <cell r="A174" t="str">
            <v>DT2</v>
          </cell>
          <cell r="B174" t="str">
            <v>DT2</v>
          </cell>
          <cell r="C174" t="str">
            <v>Đào thế 150cm  ≤ chiều cao  &lt; 200cm,  mật độ BQ 0,5 cây/m2</v>
          </cell>
          <cell r="D174" t="str">
            <v>Đào thế 150cm  ≤ chiều cao  &lt; 200cm,  mật độ BQ 0,5 cây/m2</v>
          </cell>
          <cell r="E174" t="str">
            <v>m2</v>
          </cell>
          <cell r="F174">
            <v>52000</v>
          </cell>
        </row>
        <row r="175">
          <cell r="A175" t="str">
            <v>DT3</v>
          </cell>
          <cell r="B175" t="str">
            <v>DT3</v>
          </cell>
          <cell r="C175" t="str">
            <v>Đào thế Chiều cao ≥ 200cm,  mật độ BQ 0,5 cây/m2</v>
          </cell>
          <cell r="D175" t="str">
            <v>Đào thế Chiều cao ≥ 200cm,  mật độ BQ 0,5 cây/m2</v>
          </cell>
          <cell r="E175" t="str">
            <v>m2</v>
          </cell>
          <cell r="F175">
            <v>57200</v>
          </cell>
        </row>
        <row r="176">
          <cell r="A176" t="str">
            <v>CQ</v>
          </cell>
          <cell r="B176" t="str">
            <v>CQ</v>
          </cell>
          <cell r="C176" t="str">
            <v>Cây quất (trồng thành luống, hàng)</v>
          </cell>
          <cell r="D176" t="str">
            <v>Cây quất (trồng thành luống, hàng)</v>
          </cell>
        </row>
        <row r="177">
          <cell r="A177" t="str">
            <v>CQ1</v>
          </cell>
          <cell r="B177" t="str">
            <v>CQ1</v>
          </cell>
          <cell r="C177" t="str">
            <v>Cây&lt;1năm, cao 0,3-0,5m, thân 1-2cm, tán &lt; 0,4m, mật độ BQ 1cây/m2</v>
          </cell>
          <cell r="D177" t="str">
            <v>Cây&lt;1năm, cao 0,3-0,5m, thân 1-2cm, tán &lt; 0,4m, mật độ BQ 1cây/m2</v>
          </cell>
          <cell r="E177" t="str">
            <v>m2</v>
          </cell>
          <cell r="F177">
            <v>33000</v>
          </cell>
        </row>
        <row r="178">
          <cell r="A178" t="str">
            <v>CQ2</v>
          </cell>
          <cell r="B178" t="str">
            <v>CQ2</v>
          </cell>
          <cell r="C178" t="str">
            <v>Cây 1-2 năm, cao 0,5-1m, thân 1-3 cm, tán ≤ 0,8m, mật độ BQ 0,8 cây/m2</v>
          </cell>
          <cell r="D178" t="str">
            <v>Cây 1-2 năm, cao 0,5-1m, thân 1-3 cm, tán ≤ 0,8m, mật độ BQ 0,8 cây/m2</v>
          </cell>
          <cell r="E178" t="str">
            <v>m2</v>
          </cell>
          <cell r="F178">
            <v>38200</v>
          </cell>
        </row>
        <row r="179">
          <cell r="A179" t="str">
            <v>CQ3</v>
          </cell>
          <cell r="B179" t="str">
            <v>CQ3</v>
          </cell>
          <cell r="C179" t="str">
            <v>Cây trên 2 năm, cao trên 1m, ĐK thân, trên 3cm, tán &gt; 0,8m, MĐBQ 0,7c/m2</v>
          </cell>
          <cell r="D179" t="str">
            <v>Cây trên 2 năm, cao trên 1m, ĐK thân, trên 3cm, tán &gt; 0,8m, MĐBQ 0,7c/m2</v>
          </cell>
          <cell r="E179" t="str">
            <v>m2</v>
          </cell>
          <cell r="F179">
            <v>45100</v>
          </cell>
        </row>
        <row r="180">
          <cell r="A180" t="str">
            <v>CCN3</v>
          </cell>
          <cell r="B180" t="str">
            <v>CCN3</v>
          </cell>
          <cell r="C180" t="str">
            <v>Cây cảnh nhóm 3 (trồng thành vườn)</v>
          </cell>
          <cell r="D180" t="str">
            <v>Cây cảnh nhóm 3 (trồng thành vườn)</v>
          </cell>
          <cell r="E180" t="str">
            <v>m2</v>
          </cell>
          <cell r="F180">
            <v>37500</v>
          </cell>
        </row>
        <row r="181">
          <cell r="A181" t="str">
            <v>CCN4</v>
          </cell>
          <cell r="B181" t="str">
            <v>CCN4</v>
          </cell>
          <cell r="C181" t="str">
            <v>Cây cảnh nhóm 4 (trồng thành vườn)</v>
          </cell>
          <cell r="D181" t="str">
            <v>Cây cảnh nhóm 4 (trồng thành vườn)</v>
          </cell>
        </row>
        <row r="182">
          <cell r="A182" t="str">
            <v>CCN41</v>
          </cell>
          <cell r="B182" t="str">
            <v>CCN41</v>
          </cell>
          <cell r="C182" t="str">
            <v>Cây nhỏ hơn 1 năm, MĐBQ 1cây/m2</v>
          </cell>
          <cell r="D182" t="str">
            <v>Cây nhỏ hơn 1 năm, MĐBQ 1cây/m2</v>
          </cell>
          <cell r="E182" t="str">
            <v>m2</v>
          </cell>
          <cell r="F182">
            <v>44000</v>
          </cell>
        </row>
        <row r="183">
          <cell r="A183" t="str">
            <v>CCN42</v>
          </cell>
          <cell r="B183" t="str">
            <v>CCM42</v>
          </cell>
          <cell r="C183" t="str">
            <v>Cây 1- 2 năm, MĐBQ 0,7 cây/m2</v>
          </cell>
          <cell r="D183" t="str">
            <v>Cây 1- 2 năm, MĐBQ 0,7 cây/m2</v>
          </cell>
          <cell r="E183" t="str">
            <v>m2</v>
          </cell>
          <cell r="F183">
            <v>84500</v>
          </cell>
        </row>
        <row r="184">
          <cell r="A184" t="str">
            <v>CCN43</v>
          </cell>
          <cell r="B184" t="str">
            <v>CCN43</v>
          </cell>
          <cell r="C184" t="str">
            <v>Cây 2- 3 năm, MĐBQ 0,5 cây/m2</v>
          </cell>
          <cell r="D184" t="str">
            <v>Cây 2- 3 năm, MĐBQ 0,5 cây/m2</v>
          </cell>
          <cell r="E184" t="str">
            <v>m2</v>
          </cell>
          <cell r="F184">
            <v>135500</v>
          </cell>
        </row>
        <row r="185">
          <cell r="A185" t="str">
            <v>CAV</v>
          </cell>
          <cell r="B185" t="str">
            <v>CAV</v>
          </cell>
          <cell r="C185" t="str">
            <v>Cây cau vua (đường kính gốc đo cách mặt đất 30cm)</v>
          </cell>
        </row>
        <row r="186">
          <cell r="A186" t="str">
            <v>CAV1</v>
          </cell>
          <cell r="B186" t="str">
            <v>CAV1</v>
          </cell>
          <cell r="C186" t="str">
            <v>Cây giống trồng thành luống theo hàng; mật độ từ 10 cây trở xuống trên 1 m2</v>
          </cell>
          <cell r="D186" t="str">
            <v>Cau vua giống mật độc &lt;10 cây/m2</v>
          </cell>
          <cell r="E186" t="str">
            <v>cây</v>
          </cell>
          <cell r="F186">
            <v>22300</v>
          </cell>
        </row>
        <row r="187">
          <cell r="A187" t="str">
            <v>CAV2</v>
          </cell>
          <cell r="B187" t="str">
            <v>CAV26</v>
          </cell>
          <cell r="C187" t="str">
            <v>Cây cau vua cao từ 0,3 m đến 0,7 m, ĐK gốc từ 2-6 cm</v>
          </cell>
          <cell r="D187" t="str">
            <v>cau vua đường kính gốc bằng 2 cm</v>
          </cell>
          <cell r="E187" t="str">
            <v>cây</v>
          </cell>
          <cell r="F187">
            <v>57000</v>
          </cell>
        </row>
        <row r="188">
          <cell r="A188" t="str">
            <v>CAV3</v>
          </cell>
          <cell r="B188" t="str">
            <v>CAV26</v>
          </cell>
          <cell r="C188" t="str">
            <v>Cây cau vua cao từ 0,3 m đến 0,7 m, ĐK gốc từ 2-6 cm</v>
          </cell>
          <cell r="D188" t="str">
            <v>cau vua đường kính gốc bằng 3 cm</v>
          </cell>
          <cell r="E188" t="str">
            <v>cây</v>
          </cell>
          <cell r="F188">
            <v>57000</v>
          </cell>
        </row>
        <row r="189">
          <cell r="A189" t="str">
            <v>CAV4</v>
          </cell>
          <cell r="B189" t="str">
            <v>CAV26</v>
          </cell>
          <cell r="C189" t="str">
            <v>Cây cau vua cao từ 0,3 m đến 0,7 m, ĐK gốc từ 2-6 cm</v>
          </cell>
          <cell r="D189" t="str">
            <v>cau vua đường kính gốc bằng 4 cm</v>
          </cell>
          <cell r="E189" t="str">
            <v>cây</v>
          </cell>
          <cell r="F189">
            <v>57000</v>
          </cell>
        </row>
        <row r="190">
          <cell r="A190" t="str">
            <v>CAV5</v>
          </cell>
          <cell r="B190" t="str">
            <v>CAV26</v>
          </cell>
          <cell r="C190" t="str">
            <v>Cây cau vua cao từ 0,3 m đến 0,7 m, ĐK gốc từ 2-6 cm</v>
          </cell>
          <cell r="D190" t="str">
            <v>cau vua đường kính gốc bằng 5 cm</v>
          </cell>
          <cell r="E190" t="str">
            <v>cây</v>
          </cell>
          <cell r="F190">
            <v>57000</v>
          </cell>
        </row>
        <row r="191">
          <cell r="A191" t="str">
            <v>CAV6</v>
          </cell>
          <cell r="B191" t="str">
            <v>CAV26</v>
          </cell>
          <cell r="C191" t="str">
            <v>Cây cau vua cao từ 0,3 m đến 0,7 m, ĐK gốc từ 2-6 cm</v>
          </cell>
          <cell r="D191" t="str">
            <v>cau vua đường kính gốc bằng 6 cm</v>
          </cell>
          <cell r="E191" t="str">
            <v>cây</v>
          </cell>
          <cell r="F191">
            <v>57000</v>
          </cell>
        </row>
        <row r="192">
          <cell r="A192" t="str">
            <v>CAV7</v>
          </cell>
          <cell r="B192" t="str">
            <v>CAV715</v>
          </cell>
          <cell r="C192" t="str">
            <v>Cây cau vua cao từ 0,8 m đến 1,5 m, ĐK gốc từ 7-15 cm</v>
          </cell>
          <cell r="D192" t="str">
            <v>cau vua đường kính gốc bằng 7 cm</v>
          </cell>
          <cell r="E192" t="str">
            <v>cây</v>
          </cell>
          <cell r="F192">
            <v>114800</v>
          </cell>
        </row>
        <row r="193">
          <cell r="A193" t="str">
            <v>CAV8</v>
          </cell>
          <cell r="B193" t="str">
            <v>CAV715</v>
          </cell>
          <cell r="C193" t="str">
            <v>Cây cau vua cao từ 0,8 m đến 1,5 m, ĐK gốc từ 7-15 cm</v>
          </cell>
          <cell r="D193" t="str">
            <v>cau vua đường kính gốc bằng 8 cm</v>
          </cell>
          <cell r="E193" t="str">
            <v>cây</v>
          </cell>
          <cell r="F193">
            <v>114800</v>
          </cell>
        </row>
        <row r="194">
          <cell r="A194" t="str">
            <v>CAV9</v>
          </cell>
          <cell r="B194" t="str">
            <v>CAV715</v>
          </cell>
          <cell r="C194" t="str">
            <v>Cây cau vua cao từ 0,8 m đến 1,5 m, ĐK gốc từ 7-15 cm</v>
          </cell>
          <cell r="D194" t="str">
            <v>cau vua đường kính gốc bằng 9 cm</v>
          </cell>
          <cell r="E194" t="str">
            <v>cây</v>
          </cell>
          <cell r="F194">
            <v>114800</v>
          </cell>
        </row>
        <row r="195">
          <cell r="A195" t="str">
            <v>CAV10</v>
          </cell>
          <cell r="B195" t="str">
            <v>CAV715</v>
          </cell>
          <cell r="C195" t="str">
            <v>Cây cau vua cao từ 0,8 m đến 1,5 m, ĐK gốc từ 7-15 cm</v>
          </cell>
          <cell r="D195" t="str">
            <v>cau vua đường kính gốc bằng 10 cm</v>
          </cell>
          <cell r="E195" t="str">
            <v>cây</v>
          </cell>
          <cell r="F195">
            <v>114800</v>
          </cell>
        </row>
        <row r="196">
          <cell r="A196" t="str">
            <v>CAV11</v>
          </cell>
          <cell r="B196" t="str">
            <v>CAV715</v>
          </cell>
          <cell r="C196" t="str">
            <v>Cây cau vua cao từ 0,8 m đến 1,5 m, ĐK gốc từ 7-15 cm</v>
          </cell>
          <cell r="D196" t="str">
            <v>cau vua đường kính gốc bằng 11 cm</v>
          </cell>
          <cell r="E196" t="str">
            <v>cây</v>
          </cell>
          <cell r="F196">
            <v>114800</v>
          </cell>
        </row>
        <row r="197">
          <cell r="A197" t="str">
            <v>CAV12</v>
          </cell>
          <cell r="B197" t="str">
            <v>CAV715</v>
          </cell>
          <cell r="C197" t="str">
            <v>Cây cau vua cao từ 0,8 m đến 1,5 m, ĐK gốc từ 7-15 cm</v>
          </cell>
          <cell r="D197" t="str">
            <v>cau vua đường kính gốc bằng 12 cm</v>
          </cell>
          <cell r="E197" t="str">
            <v>cây</v>
          </cell>
          <cell r="F197">
            <v>114800</v>
          </cell>
        </row>
        <row r="198">
          <cell r="A198" t="str">
            <v>CAV13</v>
          </cell>
          <cell r="B198" t="str">
            <v>CAV715</v>
          </cell>
          <cell r="C198" t="str">
            <v>Cây cau vua cao từ 0,8 m đến 1,5 m, ĐK gốc từ 7-15 cm</v>
          </cell>
          <cell r="D198" t="str">
            <v>cau vua đường kính gốc bằng 13 cm</v>
          </cell>
          <cell r="E198" t="str">
            <v>cây</v>
          </cell>
          <cell r="F198">
            <v>114800</v>
          </cell>
        </row>
        <row r="199">
          <cell r="A199" t="str">
            <v>CAV14</v>
          </cell>
          <cell r="B199" t="str">
            <v>CAV715</v>
          </cell>
          <cell r="C199" t="str">
            <v>Cây cau vua cao từ 0,8 m đến 1,5 m, ĐK gốc từ 7-15 cm</v>
          </cell>
          <cell r="D199" t="str">
            <v>cau vua đường kính gốc bằng 14 cm</v>
          </cell>
          <cell r="E199" t="str">
            <v>cây</v>
          </cell>
          <cell r="F199">
            <v>114800</v>
          </cell>
        </row>
        <row r="200">
          <cell r="A200" t="str">
            <v>CAV15</v>
          </cell>
          <cell r="B200" t="str">
            <v>CAV715</v>
          </cell>
          <cell r="C200" t="str">
            <v>Cây cau vua cao từ 0,8 m đến 1,5 m, ĐK gốc từ 7-15 cm</v>
          </cell>
          <cell r="D200" t="str">
            <v>cau vua đường kính gốc bằng 15 cm</v>
          </cell>
          <cell r="E200" t="str">
            <v>cây</v>
          </cell>
          <cell r="F200">
            <v>114800</v>
          </cell>
        </row>
        <row r="201">
          <cell r="A201" t="str">
            <v>CAV16</v>
          </cell>
          <cell r="B201" t="str">
            <v>CAV1625</v>
          </cell>
          <cell r="C201" t="str">
            <v>Cây cau vua cao từ 1,6 m đến 3 m, ĐK gốc từ 16-25 cm</v>
          </cell>
          <cell r="D201" t="str">
            <v>cau vua đường kính gốc bằng 16 cm</v>
          </cell>
          <cell r="E201" t="str">
            <v>cây</v>
          </cell>
          <cell r="F201">
            <v>176400</v>
          </cell>
        </row>
        <row r="202">
          <cell r="A202" t="str">
            <v>CAV17</v>
          </cell>
          <cell r="B202" t="str">
            <v>CAV1625</v>
          </cell>
          <cell r="C202" t="str">
            <v>Cây cau vua cao từ 1,6 m đến 3 m, ĐK gốc từ 16-25 cm</v>
          </cell>
          <cell r="D202" t="str">
            <v>cau vua đường kính gốc bằng 17 cm</v>
          </cell>
          <cell r="E202" t="str">
            <v>cây</v>
          </cell>
          <cell r="F202">
            <v>176400</v>
          </cell>
        </row>
        <row r="203">
          <cell r="A203" t="str">
            <v>CAV18</v>
          </cell>
          <cell r="B203" t="str">
            <v>CAV1625</v>
          </cell>
          <cell r="C203" t="str">
            <v>Cây cau vua cao từ 1,6 m đến 3 m, ĐK gốc từ 16-25 cm</v>
          </cell>
          <cell r="D203" t="str">
            <v>cau vua đường kính gốc bằng 18 cm</v>
          </cell>
          <cell r="E203" t="str">
            <v>cây</v>
          </cell>
          <cell r="F203">
            <v>176400</v>
          </cell>
        </row>
        <row r="204">
          <cell r="A204" t="str">
            <v>CAV19</v>
          </cell>
          <cell r="B204" t="str">
            <v>CAV1625</v>
          </cell>
          <cell r="C204" t="str">
            <v>Cây cau vua cao từ 1,6 m đến 3 m, ĐK gốc từ 16-25 cm</v>
          </cell>
          <cell r="D204" t="str">
            <v>cau vua đường kính gốc bằng 19 cm</v>
          </cell>
          <cell r="E204" t="str">
            <v>cây</v>
          </cell>
          <cell r="F204">
            <v>176400</v>
          </cell>
        </row>
        <row r="205">
          <cell r="A205" t="str">
            <v>CAV20</v>
          </cell>
          <cell r="B205" t="str">
            <v>CAV1625</v>
          </cell>
          <cell r="C205" t="str">
            <v>Cây cau vua cao từ 1,6 m đến 3 m, ĐK gốc từ 16-25 cm</v>
          </cell>
          <cell r="D205" t="str">
            <v>cau vua đường kính gốc bằng 20cm</v>
          </cell>
          <cell r="E205" t="str">
            <v>cây</v>
          </cell>
          <cell r="F205">
            <v>176400</v>
          </cell>
        </row>
        <row r="206">
          <cell r="A206" t="str">
            <v>CAV21</v>
          </cell>
          <cell r="B206" t="str">
            <v>CAV1625</v>
          </cell>
          <cell r="C206" t="str">
            <v>Cây cau vua cao từ 1,6 m đến 3 m, ĐK gốc từ 16-25 cm</v>
          </cell>
          <cell r="D206" t="str">
            <v>cau vua đường kính gốc bằng 21 cm</v>
          </cell>
          <cell r="E206" t="str">
            <v>cây</v>
          </cell>
          <cell r="F206">
            <v>176400</v>
          </cell>
        </row>
        <row r="207">
          <cell r="A207" t="str">
            <v>CAV22</v>
          </cell>
          <cell r="B207" t="str">
            <v>CAV1625</v>
          </cell>
          <cell r="C207" t="str">
            <v>Cây cau vua cao từ 1,6 m đến 3 m, ĐK gốc từ 16-25 cm</v>
          </cell>
          <cell r="D207" t="str">
            <v>cau vua đường kính gốc bằng 22 cm</v>
          </cell>
          <cell r="E207" t="str">
            <v>cây</v>
          </cell>
          <cell r="F207">
            <v>176400</v>
          </cell>
        </row>
        <row r="208">
          <cell r="A208" t="str">
            <v>CAV23</v>
          </cell>
          <cell r="B208" t="str">
            <v>CAV1625</v>
          </cell>
          <cell r="C208" t="str">
            <v>Cây cau vua cao từ 1,6 m đến 3 m, ĐK gốc từ 16-25 cm</v>
          </cell>
          <cell r="D208" t="str">
            <v>cau vua đường kính gốc bằng 23 cm</v>
          </cell>
          <cell r="E208" t="str">
            <v>cây</v>
          </cell>
          <cell r="F208">
            <v>176400</v>
          </cell>
        </row>
        <row r="209">
          <cell r="A209" t="str">
            <v>CAV24</v>
          </cell>
          <cell r="B209" t="str">
            <v>CAV1625</v>
          </cell>
          <cell r="C209" t="str">
            <v>Cây cau vua cao từ 1,6 m đến 3 m, ĐK gốc từ 16-25 cm</v>
          </cell>
          <cell r="D209" t="str">
            <v>cau vua đường kính gốc bằng 24 cm</v>
          </cell>
          <cell r="E209" t="str">
            <v>cây</v>
          </cell>
          <cell r="F209">
            <v>176400</v>
          </cell>
        </row>
        <row r="210">
          <cell r="A210" t="str">
            <v>CAV25</v>
          </cell>
          <cell r="B210" t="str">
            <v>CAV1625</v>
          </cell>
          <cell r="C210" t="str">
            <v>Cây cau vua cao từ 1,6 m đến 3 m, ĐK gốc từ 16-25 cm</v>
          </cell>
          <cell r="D210" t="str">
            <v>cau vua đường kính gốc bằng 25 cm</v>
          </cell>
          <cell r="E210" t="str">
            <v>cây</v>
          </cell>
          <cell r="F210">
            <v>176400</v>
          </cell>
        </row>
        <row r="211">
          <cell r="A211" t="str">
            <v>CAV26</v>
          </cell>
          <cell r="B211" t="str">
            <v>CAV2635</v>
          </cell>
          <cell r="C211" t="str">
            <v>Cây cau vua cao từ 3,1 m đến 4 m, ĐK gốc từ 26-35 cm</v>
          </cell>
          <cell r="D211" t="str">
            <v>cau vua đường kính gốc bằng 26 cm</v>
          </cell>
          <cell r="E211" t="str">
            <v>cây</v>
          </cell>
          <cell r="F211">
            <v>252000</v>
          </cell>
        </row>
        <row r="212">
          <cell r="A212" t="str">
            <v>CAV27</v>
          </cell>
          <cell r="B212" t="str">
            <v>CAV2635</v>
          </cell>
          <cell r="C212" t="str">
            <v>Cây cau vua cao từ 3,1 m đến 4 m, ĐK gốc từ 26-35 cm</v>
          </cell>
          <cell r="D212" t="str">
            <v>cau vua đường kính gốc bằng 27 cm</v>
          </cell>
          <cell r="E212" t="str">
            <v>cây</v>
          </cell>
          <cell r="F212">
            <v>252000</v>
          </cell>
        </row>
        <row r="213">
          <cell r="A213" t="str">
            <v>CAV28</v>
          </cell>
          <cell r="B213" t="str">
            <v>CAV2635</v>
          </cell>
          <cell r="C213" t="str">
            <v>Cây cau vua cao từ 3,1 m đến 4 m, ĐK gốc từ 26-35 cm</v>
          </cell>
          <cell r="D213" t="str">
            <v>cau vua đường kính gốc bằng 28 cm</v>
          </cell>
          <cell r="E213" t="str">
            <v>cây</v>
          </cell>
          <cell r="F213">
            <v>252000</v>
          </cell>
        </row>
        <row r="214">
          <cell r="A214" t="str">
            <v>CAV29</v>
          </cell>
          <cell r="B214" t="str">
            <v>CAV2635</v>
          </cell>
          <cell r="C214" t="str">
            <v>Cây cau vua cao từ 3,1 m đến 4 m, ĐK gốc từ 26-35 cm</v>
          </cell>
          <cell r="D214" t="str">
            <v>cau vua đường kính gốc bằng 29 cm</v>
          </cell>
          <cell r="E214" t="str">
            <v>cây</v>
          </cell>
          <cell r="F214">
            <v>252000</v>
          </cell>
        </row>
        <row r="215">
          <cell r="A215" t="str">
            <v>CAV30</v>
          </cell>
          <cell r="B215" t="str">
            <v>CAV2635</v>
          </cell>
          <cell r="C215" t="str">
            <v>Cây cau vua cao từ 3,1 m đến 4 m, ĐK gốc từ 26-35 cm</v>
          </cell>
          <cell r="D215" t="str">
            <v>cau vua đường kính gốc bằng 30 cm</v>
          </cell>
          <cell r="E215" t="str">
            <v>cây</v>
          </cell>
          <cell r="F215">
            <v>252000</v>
          </cell>
        </row>
        <row r="216">
          <cell r="A216" t="str">
            <v>CAV31</v>
          </cell>
          <cell r="B216" t="str">
            <v>CAV2635</v>
          </cell>
          <cell r="C216" t="str">
            <v>Cây cau vua cao từ 3,1 m đến 4 m, ĐK gốc từ 26-35 cm</v>
          </cell>
          <cell r="D216" t="str">
            <v>cau vua đường kính gốc bằng 31 cm</v>
          </cell>
          <cell r="E216" t="str">
            <v>cây</v>
          </cell>
          <cell r="F216">
            <v>252000</v>
          </cell>
        </row>
        <row r="217">
          <cell r="A217" t="str">
            <v>CAV32</v>
          </cell>
          <cell r="B217" t="str">
            <v>CAV2635</v>
          </cell>
          <cell r="C217" t="str">
            <v>Cây cau vua cao từ 3,1 m đến 4 m, ĐK gốc từ 26-35 cm</v>
          </cell>
          <cell r="D217" t="str">
            <v>cau vua đường kính gốc bằng 32 cm</v>
          </cell>
          <cell r="E217" t="str">
            <v>cây</v>
          </cell>
          <cell r="F217">
            <v>252000</v>
          </cell>
        </row>
        <row r="218">
          <cell r="A218" t="str">
            <v>CAV33</v>
          </cell>
          <cell r="B218" t="str">
            <v>CAV2635</v>
          </cell>
          <cell r="C218" t="str">
            <v>Cây cau vua cao từ 3,1 m đến 4 m, ĐK gốc từ 26-35 cm</v>
          </cell>
          <cell r="D218" t="str">
            <v>cau vua đường kính gốc bằng 33 cm</v>
          </cell>
          <cell r="E218" t="str">
            <v>cây</v>
          </cell>
          <cell r="F218">
            <v>252000</v>
          </cell>
        </row>
        <row r="219">
          <cell r="A219" t="str">
            <v>CAV34</v>
          </cell>
          <cell r="B219" t="str">
            <v>CAV2635</v>
          </cell>
          <cell r="C219" t="str">
            <v>Cây cau vua cao từ 3,1 m đến 4 m, ĐK gốc từ 26-35 cm</v>
          </cell>
          <cell r="D219" t="str">
            <v>cau vua đường kính gốc bằng 34 cm</v>
          </cell>
          <cell r="E219" t="str">
            <v>cây</v>
          </cell>
          <cell r="F219">
            <v>252000</v>
          </cell>
        </row>
        <row r="220">
          <cell r="A220" t="str">
            <v>CAV35</v>
          </cell>
          <cell r="B220" t="str">
            <v>CAV2635</v>
          </cell>
          <cell r="C220" t="str">
            <v>Cây cau vua cao từ 3,1 m đến 4 m, ĐK gốc từ 26-35 cm</v>
          </cell>
          <cell r="D220" t="str">
            <v>cau vua đường kính gốc bằng 35 cm</v>
          </cell>
          <cell r="E220" t="str">
            <v>cây</v>
          </cell>
          <cell r="F220">
            <v>252000</v>
          </cell>
        </row>
        <row r="221">
          <cell r="A221" t="str">
            <v>CAV36</v>
          </cell>
          <cell r="B221" t="str">
            <v>CAV36</v>
          </cell>
          <cell r="C221" t="str">
            <v>Cây cau vua cao trên 4 m, ĐK gốc từ  36 cm trở lên</v>
          </cell>
          <cell r="D221" t="str">
            <v>cau vua đường kính gốc bằng 36 cm</v>
          </cell>
          <cell r="E221" t="str">
            <v>cây</v>
          </cell>
          <cell r="F221">
            <v>321600</v>
          </cell>
        </row>
        <row r="222">
          <cell r="A222" t="str">
            <v>CAV37</v>
          </cell>
          <cell r="B222" t="str">
            <v>CAV36</v>
          </cell>
          <cell r="C222" t="str">
            <v>Cây cau vua cao trên 4 m, ĐK gốc từ  36 cm trở lên</v>
          </cell>
          <cell r="D222" t="str">
            <v>cau vua đường kính gốc bằng 37 cm</v>
          </cell>
          <cell r="E222" t="str">
            <v>cây</v>
          </cell>
          <cell r="F222">
            <v>321600</v>
          </cell>
        </row>
        <row r="223">
          <cell r="A223" t="str">
            <v>CAV38</v>
          </cell>
          <cell r="B223" t="str">
            <v>CAV36</v>
          </cell>
          <cell r="C223" t="str">
            <v>Cây cau vua cao trên 4 m, ĐK gốc từ  36 cm trở lên</v>
          </cell>
          <cell r="D223" t="str">
            <v>cau vua đường kính gốc bằng 38 cm</v>
          </cell>
          <cell r="E223" t="str">
            <v>cây</v>
          </cell>
          <cell r="F223">
            <v>321600</v>
          </cell>
        </row>
        <row r="224">
          <cell r="A224" t="str">
            <v>CAV39</v>
          </cell>
          <cell r="B224" t="str">
            <v>CAV36</v>
          </cell>
          <cell r="C224" t="str">
            <v>Cây cau vua cao trên 4 m, ĐK gốc từ  36 cm trở lên</v>
          </cell>
          <cell r="D224" t="str">
            <v>cau vua đường kính gốc bằng 39 cm</v>
          </cell>
          <cell r="E224" t="str">
            <v>cây</v>
          </cell>
          <cell r="F224">
            <v>321600</v>
          </cell>
        </row>
        <row r="225">
          <cell r="A225" t="str">
            <v>CAV40</v>
          </cell>
          <cell r="B225" t="str">
            <v>CAV36</v>
          </cell>
          <cell r="C225" t="str">
            <v>Cây cau vua cao trên 4 m, ĐK gốc từ  36 cm trở lên</v>
          </cell>
          <cell r="D225" t="str">
            <v>cau vua đường kính gốc bằng 40 cm</v>
          </cell>
          <cell r="E225" t="str">
            <v>cây</v>
          </cell>
          <cell r="F225">
            <v>321600</v>
          </cell>
        </row>
        <row r="226">
          <cell r="A226" t="str">
            <v>CAV41</v>
          </cell>
          <cell r="B226" t="str">
            <v>CAV36</v>
          </cell>
          <cell r="C226" t="str">
            <v>Cây cau vua cao trên 4 m, ĐK gốc từ  36 cm trở lên</v>
          </cell>
          <cell r="D226" t="str">
            <v>cau vua đường kính gốc bằng 41 cm</v>
          </cell>
          <cell r="E226" t="str">
            <v>cây</v>
          </cell>
          <cell r="F226">
            <v>321600</v>
          </cell>
        </row>
        <row r="227">
          <cell r="A227" t="str">
            <v>CAV42</v>
          </cell>
          <cell r="B227" t="str">
            <v>CAV36</v>
          </cell>
          <cell r="C227" t="str">
            <v>Cây cau vua cao trên 4 m, ĐK gốc từ  36 cm trở lên</v>
          </cell>
          <cell r="D227" t="str">
            <v>cau vua đường kính gốc bằng 42 cm</v>
          </cell>
          <cell r="E227" t="str">
            <v>cây</v>
          </cell>
          <cell r="F227">
            <v>321600</v>
          </cell>
        </row>
        <row r="228">
          <cell r="A228" t="str">
            <v>CAV43</v>
          </cell>
          <cell r="B228" t="str">
            <v>CAV36</v>
          </cell>
          <cell r="C228" t="str">
            <v>Cây cau vua cao trên 4 m, ĐK gốc từ  36 cm trở lên</v>
          </cell>
          <cell r="D228" t="str">
            <v>cau vua đường kính gốc bằng 43 cm</v>
          </cell>
          <cell r="E228" t="str">
            <v>cây</v>
          </cell>
          <cell r="F228">
            <v>321600</v>
          </cell>
        </row>
        <row r="229">
          <cell r="A229" t="str">
            <v>CAV44</v>
          </cell>
          <cell r="B229" t="str">
            <v>CAV36</v>
          </cell>
          <cell r="C229" t="str">
            <v>Cây cau vua cao trên 4 m, ĐK gốc từ  36 cm trở lên</v>
          </cell>
          <cell r="D229" t="str">
            <v>cau vua đường kính gốc bằng 44 cm</v>
          </cell>
          <cell r="E229" t="str">
            <v>cây</v>
          </cell>
          <cell r="F229">
            <v>321600</v>
          </cell>
        </row>
        <row r="230">
          <cell r="A230" t="str">
            <v>CAV45</v>
          </cell>
          <cell r="B230" t="str">
            <v>CAV36</v>
          </cell>
          <cell r="C230" t="str">
            <v>Cây cau vua cao trên 4 m, ĐK gốc từ  36 cm trở lên</v>
          </cell>
          <cell r="D230" t="str">
            <v>cau vua đường kính gốc bằng 45 cm</v>
          </cell>
          <cell r="E230" t="str">
            <v>cây</v>
          </cell>
          <cell r="F230">
            <v>321600</v>
          </cell>
        </row>
        <row r="231">
          <cell r="C231" t="str">
            <v>Cây ăn quả, đường kính gốc (ĐK) là Φ, ĐK tán là Φ, chiều cao cây là H</v>
          </cell>
          <cell r="E231" t="str">
            <v>cây</v>
          </cell>
        </row>
        <row r="232">
          <cell r="C232" t="str">
            <v xml:space="preserve"> Vải thiều, Hồng (theo ĐK gốc và ĐK tán lá của cây, đo ĐK gốc cách mặt đất 20 cm)</v>
          </cell>
          <cell r="E232" t="str">
            <v>cây</v>
          </cell>
        </row>
        <row r="233">
          <cell r="A233" t="str">
            <v>VTM</v>
          </cell>
          <cell r="B233" t="str">
            <v>VTM</v>
          </cell>
          <cell r="C233" t="str">
            <v xml:space="preserve"> Vải thiều mới trồng đến dưới 1 năm</v>
          </cell>
          <cell r="D233" t="str">
            <v>Cây vải thiều  mới trồng</v>
          </cell>
          <cell r="E233" t="str">
            <v>cây</v>
          </cell>
          <cell r="F233">
            <v>62000</v>
          </cell>
        </row>
        <row r="234">
          <cell r="A234" t="str">
            <v>VT1</v>
          </cell>
          <cell r="B234" t="str">
            <v>VT1</v>
          </cell>
          <cell r="C234" t="str">
            <v>Vải thiều trồng từ 1 năm ( ĐK tán lá 0,5m ≤ F&lt;1m</v>
          </cell>
          <cell r="D234" t="str">
            <v>Vải thiều trồng từ 1 năm ( ĐK tán lá 0,5m ≤ F&lt;1m</v>
          </cell>
          <cell r="E234" t="str">
            <v>cây</v>
          </cell>
          <cell r="F234">
            <v>146000</v>
          </cell>
        </row>
        <row r="235">
          <cell r="A235" t="str">
            <v>VT2</v>
          </cell>
          <cell r="B235" t="str">
            <v>VT115</v>
          </cell>
          <cell r="C235" t="str">
            <v xml:space="preserve"> Vải thiều đường kính tán 1 ≤ F   &lt; 1,5m</v>
          </cell>
          <cell r="D235" t="str">
            <v xml:space="preserve"> Vải thiều đường kính tán F =1m</v>
          </cell>
          <cell r="E235" t="str">
            <v>cây</v>
          </cell>
          <cell r="F235">
            <v>396000</v>
          </cell>
        </row>
        <row r="236">
          <cell r="A236" t="str">
            <v>VT3</v>
          </cell>
          <cell r="B236" t="str">
            <v>VT115</v>
          </cell>
          <cell r="C236" t="str">
            <v xml:space="preserve"> Vải thiều đường kính tán 1 ≤ F   &lt; 1,5m</v>
          </cell>
          <cell r="D236" t="str">
            <v xml:space="preserve"> Vải thiều đường kính tán F =1,1m</v>
          </cell>
          <cell r="E236" t="str">
            <v>cây</v>
          </cell>
          <cell r="F236">
            <v>396000</v>
          </cell>
        </row>
        <row r="237">
          <cell r="A237" t="str">
            <v>VT4</v>
          </cell>
          <cell r="B237" t="str">
            <v>VT115</v>
          </cell>
          <cell r="C237" t="str">
            <v xml:space="preserve"> Vải thiều đường kính tán 1 ≤ F   &lt; 1,5m</v>
          </cell>
          <cell r="D237" t="str">
            <v xml:space="preserve"> Vải thiều đường kính tán F =1,2m</v>
          </cell>
          <cell r="E237" t="str">
            <v>cây</v>
          </cell>
          <cell r="F237">
            <v>396000</v>
          </cell>
        </row>
        <row r="238">
          <cell r="A238" t="str">
            <v>VT5</v>
          </cell>
          <cell r="B238" t="str">
            <v>VT115</v>
          </cell>
          <cell r="C238" t="str">
            <v xml:space="preserve"> Vải thiều đường kính tán 1 ≤ F   &lt; 1,5m</v>
          </cell>
          <cell r="D238" t="str">
            <v xml:space="preserve"> Vải thiều đường kính tán F =1,3m</v>
          </cell>
          <cell r="E238" t="str">
            <v>cây</v>
          </cell>
          <cell r="F238">
            <v>396000</v>
          </cell>
        </row>
        <row r="239">
          <cell r="A239" t="str">
            <v>VT6</v>
          </cell>
          <cell r="B239" t="str">
            <v>VT115</v>
          </cell>
          <cell r="C239" t="str">
            <v xml:space="preserve"> Vải thiều đường kính tán 1 ≤ F   &lt; 1,5m</v>
          </cell>
          <cell r="D239" t="str">
            <v xml:space="preserve"> Vải thiều đường kính tán F =1,4m</v>
          </cell>
          <cell r="E239" t="str">
            <v>cây</v>
          </cell>
          <cell r="F239">
            <v>396000</v>
          </cell>
        </row>
        <row r="240">
          <cell r="A240" t="str">
            <v>VT7</v>
          </cell>
          <cell r="B240" t="str">
            <v>VT1152</v>
          </cell>
          <cell r="C240" t="str">
            <v xml:space="preserve"> Vải thiều đường kính tán 1,5 ≤ F   &lt; 2m</v>
          </cell>
          <cell r="D240" t="str">
            <v xml:space="preserve"> Vải thiều đường kính tán F =1,5m</v>
          </cell>
          <cell r="E240" t="str">
            <v>cây</v>
          </cell>
          <cell r="F240">
            <v>632000</v>
          </cell>
        </row>
        <row r="241">
          <cell r="A241" t="str">
            <v>VT8</v>
          </cell>
          <cell r="B241" t="str">
            <v>VT1152</v>
          </cell>
          <cell r="C241" t="str">
            <v xml:space="preserve"> Vải thiều đường kính tán 1,5 ≤ F   &lt; 2m</v>
          </cell>
          <cell r="D241" t="str">
            <v xml:space="preserve"> Vải thiều đường kính tán F =1,6m</v>
          </cell>
          <cell r="E241" t="str">
            <v>cây</v>
          </cell>
          <cell r="F241">
            <v>632000</v>
          </cell>
        </row>
        <row r="242">
          <cell r="A242" t="str">
            <v>VT9</v>
          </cell>
          <cell r="B242" t="str">
            <v>VT1152</v>
          </cell>
          <cell r="C242" t="str">
            <v xml:space="preserve"> Vải thiều đường kính tán 1,5 ≤ F   &lt; 2m</v>
          </cell>
          <cell r="D242" t="str">
            <v xml:space="preserve"> Vải thiều đường kính tán F =1,7m</v>
          </cell>
          <cell r="E242" t="str">
            <v>cây</v>
          </cell>
          <cell r="F242">
            <v>632000</v>
          </cell>
        </row>
        <row r="243">
          <cell r="A243" t="str">
            <v>VT10</v>
          </cell>
          <cell r="B243" t="str">
            <v>VT1152</v>
          </cell>
          <cell r="C243" t="str">
            <v xml:space="preserve"> Vải thiều đường kính tán 1,5 ≤ F   &lt; 2m</v>
          </cell>
          <cell r="D243" t="str">
            <v xml:space="preserve"> Vải thiều đường kính tán F =1,8m</v>
          </cell>
          <cell r="E243" t="str">
            <v>cây</v>
          </cell>
          <cell r="F243">
            <v>632000</v>
          </cell>
        </row>
        <row r="244">
          <cell r="A244" t="str">
            <v>VT11</v>
          </cell>
          <cell r="B244" t="str">
            <v>VT1152</v>
          </cell>
          <cell r="C244" t="str">
            <v xml:space="preserve"> Vải thiều đường kính tán 1,5 ≤ F   &lt; 2m</v>
          </cell>
          <cell r="D244" t="str">
            <v xml:space="preserve"> Vải thiều đường kính tán F =1,9m</v>
          </cell>
          <cell r="E244" t="str">
            <v>cây</v>
          </cell>
          <cell r="F244">
            <v>632000</v>
          </cell>
        </row>
        <row r="245">
          <cell r="A245" t="str">
            <v>VT12</v>
          </cell>
          <cell r="B245" t="str">
            <v>VT0610</v>
          </cell>
          <cell r="C245" t="str">
            <v xml:space="preserve"> Vải thiều đường kính tán 2 ≤ F   &lt; 2,5m</v>
          </cell>
          <cell r="D245" t="str">
            <v xml:space="preserve"> Vải thiều đường kính tán F =2m</v>
          </cell>
          <cell r="E245" t="str">
            <v>cây</v>
          </cell>
          <cell r="F245">
            <v>1034000</v>
          </cell>
        </row>
        <row r="246">
          <cell r="A246" t="str">
            <v>VT13</v>
          </cell>
          <cell r="B246" t="str">
            <v>VT1015</v>
          </cell>
          <cell r="C246" t="str">
            <v xml:space="preserve"> Vải thiều đường kính tán 01 ≤ F   &lt; 1,5m</v>
          </cell>
          <cell r="D246" t="str">
            <v xml:space="preserve"> Vải thiều đường kính tán F =2,1m</v>
          </cell>
          <cell r="E246" t="str">
            <v>cây</v>
          </cell>
          <cell r="F246">
            <v>1034000</v>
          </cell>
        </row>
        <row r="247">
          <cell r="A247" t="str">
            <v>VT14</v>
          </cell>
          <cell r="B247" t="str">
            <v>VT1015</v>
          </cell>
          <cell r="C247" t="str">
            <v xml:space="preserve"> Vải thiều đường kính tán 2 ≤ F   &lt; 2,5m</v>
          </cell>
          <cell r="D247" t="str">
            <v xml:space="preserve"> Vải thiều đường kính tán F =2,2m</v>
          </cell>
          <cell r="E247" t="str">
            <v>cây</v>
          </cell>
          <cell r="F247">
            <v>1034000</v>
          </cell>
        </row>
        <row r="248">
          <cell r="A248" t="str">
            <v>VT15</v>
          </cell>
          <cell r="B248" t="str">
            <v>VT1015</v>
          </cell>
          <cell r="C248" t="str">
            <v xml:space="preserve"> Vải thiều đường kính tán 2 ≤ F   &lt; 2,5m</v>
          </cell>
          <cell r="D248" t="str">
            <v xml:space="preserve"> Vải thiều đường kính tán F =2,3m</v>
          </cell>
          <cell r="E248" t="str">
            <v>cây</v>
          </cell>
          <cell r="F248">
            <v>1034000</v>
          </cell>
        </row>
        <row r="249">
          <cell r="A249" t="str">
            <v>VT16</v>
          </cell>
          <cell r="B249" t="str">
            <v>VT1015</v>
          </cell>
          <cell r="C249" t="str">
            <v xml:space="preserve"> Vải thiều đường kính tán 2 ≤ F   &lt; 2,5m</v>
          </cell>
          <cell r="D249" t="str">
            <v xml:space="preserve"> Vải thiều đường kính tán F =2,4m</v>
          </cell>
          <cell r="E249" t="str">
            <v>cây</v>
          </cell>
          <cell r="F249">
            <v>1034000</v>
          </cell>
        </row>
        <row r="250">
          <cell r="A250" t="str">
            <v>VT17</v>
          </cell>
          <cell r="B250" t="str">
            <v>VT1015</v>
          </cell>
          <cell r="C250" t="str">
            <v xml:space="preserve"> Vải thiều đường kính tán 2,5 ≤ F   &lt; 3m</v>
          </cell>
          <cell r="D250" t="str">
            <v xml:space="preserve"> Vải thiều đường kính tán F =2,5m</v>
          </cell>
          <cell r="E250" t="str">
            <v>cây</v>
          </cell>
          <cell r="F250">
            <v>1713000</v>
          </cell>
        </row>
        <row r="251">
          <cell r="A251" t="str">
            <v>VT18</v>
          </cell>
          <cell r="B251" t="str">
            <v>VT1520</v>
          </cell>
          <cell r="C251" t="str">
            <v xml:space="preserve"> Vải thiều đường kính tán 2,5 ≤ F   &lt; 3m</v>
          </cell>
          <cell r="D251" t="str">
            <v xml:space="preserve"> Vải thiều đường kính tán F =2,6m</v>
          </cell>
          <cell r="E251" t="str">
            <v>cây</v>
          </cell>
          <cell r="F251">
            <v>1713000</v>
          </cell>
        </row>
        <row r="252">
          <cell r="A252" t="str">
            <v>VT19</v>
          </cell>
          <cell r="B252" t="str">
            <v>VT1520</v>
          </cell>
          <cell r="C252" t="str">
            <v xml:space="preserve"> Vải thiều đường kính tán 2,5 ≤ F   &lt; 3m</v>
          </cell>
          <cell r="D252" t="str">
            <v xml:space="preserve"> Vải thiều đường kính tán F =2,7m</v>
          </cell>
          <cell r="E252" t="str">
            <v>cây</v>
          </cell>
          <cell r="F252">
            <v>1713000</v>
          </cell>
        </row>
        <row r="253">
          <cell r="A253" t="str">
            <v>VT20</v>
          </cell>
          <cell r="B253" t="str">
            <v>VT1520</v>
          </cell>
          <cell r="C253" t="str">
            <v xml:space="preserve"> Vải thiều đường kính tán 2,5 ≤ F   &lt; 3m</v>
          </cell>
          <cell r="D253" t="str">
            <v xml:space="preserve"> Vải thiều đường kính tán F =2,8m</v>
          </cell>
          <cell r="E253" t="str">
            <v>cây</v>
          </cell>
          <cell r="F253">
            <v>1713000</v>
          </cell>
        </row>
        <row r="254">
          <cell r="A254" t="str">
            <v>VT21</v>
          </cell>
          <cell r="B254" t="str">
            <v>VT1520</v>
          </cell>
          <cell r="C254" t="str">
            <v xml:space="preserve"> Vải thiều đường kính tán 2,5 ≤ F   &lt; 3m</v>
          </cell>
          <cell r="D254" t="str">
            <v xml:space="preserve"> Vải thiều đường kính tán F =2,9m</v>
          </cell>
          <cell r="E254" t="str">
            <v>cây</v>
          </cell>
          <cell r="F254">
            <v>1713000</v>
          </cell>
        </row>
        <row r="255">
          <cell r="A255" t="str">
            <v>VT22</v>
          </cell>
          <cell r="B255" t="str">
            <v>VT1520</v>
          </cell>
          <cell r="C255" t="str">
            <v xml:space="preserve"> Vải thiều đường kính tán3 ≤ F  &lt; 3,5m</v>
          </cell>
          <cell r="D255" t="str">
            <v xml:space="preserve"> Vải thiều đường kính tán F = 3m</v>
          </cell>
          <cell r="E255" t="str">
            <v>cây</v>
          </cell>
          <cell r="F255">
            <v>2281000</v>
          </cell>
        </row>
        <row r="256">
          <cell r="A256" t="str">
            <v>VT23</v>
          </cell>
          <cell r="B256" t="str">
            <v>VT2025</v>
          </cell>
          <cell r="C256" t="str">
            <v xml:space="preserve"> Vải thiều đường kính tán3 ≤ F  &lt; 3,5m</v>
          </cell>
          <cell r="D256" t="str">
            <v xml:space="preserve"> Vải thiều đường kính tán F = 3,1m</v>
          </cell>
          <cell r="E256" t="str">
            <v>cây</v>
          </cell>
          <cell r="F256">
            <v>2281000</v>
          </cell>
        </row>
        <row r="257">
          <cell r="A257" t="str">
            <v>VT24</v>
          </cell>
          <cell r="B257" t="str">
            <v>VT2025</v>
          </cell>
          <cell r="C257" t="str">
            <v xml:space="preserve"> Vải thiều đường kính tán3 ≤ F  &lt; 3,5m</v>
          </cell>
          <cell r="D257" t="str">
            <v xml:space="preserve"> Vải thiều đường kính tán F = 3,2m</v>
          </cell>
          <cell r="E257" t="str">
            <v>cây</v>
          </cell>
          <cell r="F257">
            <v>2281000</v>
          </cell>
        </row>
        <row r="258">
          <cell r="A258" t="str">
            <v>VT25</v>
          </cell>
          <cell r="B258" t="str">
            <v>VT2025</v>
          </cell>
          <cell r="C258" t="str">
            <v xml:space="preserve"> Vải thiều đường kính tán3 ≤ F  &lt; 3,5m</v>
          </cell>
          <cell r="D258" t="str">
            <v xml:space="preserve"> Vải thiều đường kính tán F = 3,3m</v>
          </cell>
          <cell r="E258" t="str">
            <v>cây</v>
          </cell>
          <cell r="F258">
            <v>2281000</v>
          </cell>
        </row>
        <row r="259">
          <cell r="A259" t="str">
            <v>VT26</v>
          </cell>
          <cell r="B259" t="str">
            <v>VT2025</v>
          </cell>
          <cell r="C259" t="str">
            <v xml:space="preserve"> Vải thiều đường kính tán3 ≤ F  &lt; 3,5m</v>
          </cell>
          <cell r="D259" t="str">
            <v xml:space="preserve"> Vải thiều đường kính tán F = 3,4m</v>
          </cell>
          <cell r="E259" t="str">
            <v>cây</v>
          </cell>
          <cell r="F259">
            <v>2281000</v>
          </cell>
        </row>
        <row r="260">
          <cell r="A260" t="str">
            <v>VT27</v>
          </cell>
          <cell r="B260" t="str">
            <v>VT2025</v>
          </cell>
          <cell r="C260" t="str">
            <v xml:space="preserve"> Vải thiều đường kính tán3 ≤ F  &lt; 3,5m</v>
          </cell>
          <cell r="D260" t="str">
            <v xml:space="preserve"> Vải thiều đường kính tán F = 3,5m</v>
          </cell>
          <cell r="E260" t="str">
            <v>cây</v>
          </cell>
          <cell r="F260">
            <v>2517000</v>
          </cell>
        </row>
        <row r="261">
          <cell r="A261" t="str">
            <v>VT28</v>
          </cell>
          <cell r="B261" t="str">
            <v>VT2530</v>
          </cell>
          <cell r="C261" t="str">
            <v xml:space="preserve"> Vải thiều đường kính tán 3,5 ≤ F  &lt; 4m</v>
          </cell>
          <cell r="D261" t="str">
            <v xml:space="preserve"> Vải thiều đường kính tán F = 3,6m</v>
          </cell>
          <cell r="E261" t="str">
            <v>cây</v>
          </cell>
          <cell r="F261">
            <v>2517000</v>
          </cell>
        </row>
        <row r="262">
          <cell r="A262" t="str">
            <v>VT29</v>
          </cell>
          <cell r="B262" t="str">
            <v>VT2530</v>
          </cell>
          <cell r="C262" t="str">
            <v xml:space="preserve"> Vải thiều đường kính tán 3,5 ≤ F  &lt; 4m</v>
          </cell>
          <cell r="D262" t="str">
            <v xml:space="preserve"> Vải thiều đường kính tán F = 3,7m</v>
          </cell>
          <cell r="E262" t="str">
            <v>cây</v>
          </cell>
          <cell r="F262">
            <v>2517000</v>
          </cell>
        </row>
        <row r="263">
          <cell r="A263" t="str">
            <v>VT30</v>
          </cell>
          <cell r="B263" t="str">
            <v>VT2530</v>
          </cell>
          <cell r="C263" t="str">
            <v xml:space="preserve"> Vải thiều đường kính tán 3,5 ≤ F  &lt; 4m</v>
          </cell>
          <cell r="D263" t="str">
            <v xml:space="preserve"> Vải thiều đường kính tán F = 3,8m</v>
          </cell>
          <cell r="E263" t="str">
            <v>cây</v>
          </cell>
          <cell r="F263">
            <v>2517000</v>
          </cell>
        </row>
        <row r="264">
          <cell r="A264" t="str">
            <v>VT31</v>
          </cell>
          <cell r="B264" t="str">
            <v>VT2530</v>
          </cell>
          <cell r="C264" t="str">
            <v xml:space="preserve"> Vải thiều đường kính tán 3,5 ≤ F  &lt; 4m</v>
          </cell>
          <cell r="D264" t="str">
            <v xml:space="preserve"> Vải thiều đường kính tán F = 3,9m</v>
          </cell>
          <cell r="E264" t="str">
            <v>cây</v>
          </cell>
          <cell r="F264">
            <v>2517000</v>
          </cell>
        </row>
        <row r="265">
          <cell r="A265" t="str">
            <v>VT32</v>
          </cell>
          <cell r="B265" t="str">
            <v>VT2530</v>
          </cell>
          <cell r="C265" t="str">
            <v xml:space="preserve"> Vải thiều đường kính tán 4 ≤ F  &lt; 4,5m</v>
          </cell>
          <cell r="D265" t="str">
            <v xml:space="preserve"> Vải thiều đường kính tán F = 4m</v>
          </cell>
          <cell r="E265" t="str">
            <v>cây</v>
          </cell>
          <cell r="F265">
            <v>2754000</v>
          </cell>
        </row>
        <row r="266">
          <cell r="A266" t="str">
            <v>VT33</v>
          </cell>
          <cell r="B266" t="str">
            <v>VT3035</v>
          </cell>
          <cell r="C266" t="str">
            <v xml:space="preserve"> Vải thiều đường kính tán 4 ≤ F  &lt; 4,5m</v>
          </cell>
          <cell r="D266" t="str">
            <v xml:space="preserve"> Vải thiều đường kính tán F = 4,1m</v>
          </cell>
          <cell r="E266" t="str">
            <v>cây</v>
          </cell>
          <cell r="F266">
            <v>2754000</v>
          </cell>
        </row>
        <row r="267">
          <cell r="A267" t="str">
            <v>VT34</v>
          </cell>
          <cell r="B267" t="str">
            <v>VT3035</v>
          </cell>
          <cell r="C267" t="str">
            <v xml:space="preserve"> Vải thiều đường kính tán 4 ≤ F  &lt; 4,5m</v>
          </cell>
          <cell r="D267" t="str">
            <v xml:space="preserve"> Vải thiều đường kính tán F = 4,2m</v>
          </cell>
          <cell r="E267" t="str">
            <v>cây</v>
          </cell>
          <cell r="F267">
            <v>2754000</v>
          </cell>
        </row>
        <row r="268">
          <cell r="A268" t="str">
            <v>VT35</v>
          </cell>
          <cell r="B268" t="str">
            <v>VT3035</v>
          </cell>
          <cell r="C268" t="str">
            <v xml:space="preserve"> Vải thiều đường kính tán 4 ≤ F  &lt; 4,5m</v>
          </cell>
          <cell r="D268" t="str">
            <v xml:space="preserve"> Vải thiều đường kính tán F = 4,3m</v>
          </cell>
          <cell r="E268" t="str">
            <v>cây</v>
          </cell>
          <cell r="F268">
            <v>2754000</v>
          </cell>
        </row>
        <row r="269">
          <cell r="A269" t="str">
            <v>VT36</v>
          </cell>
          <cell r="B269" t="str">
            <v>VT3035</v>
          </cell>
          <cell r="C269" t="str">
            <v xml:space="preserve"> Vải thiều đường kính tán 4 ≤ F  &lt; 4,5m</v>
          </cell>
          <cell r="D269" t="str">
            <v xml:space="preserve"> Vải thiều đường kính tán F = 4,4m</v>
          </cell>
          <cell r="E269" t="str">
            <v>cây</v>
          </cell>
          <cell r="F269">
            <v>2754000</v>
          </cell>
        </row>
        <row r="270">
          <cell r="A270" t="str">
            <v>VT37</v>
          </cell>
          <cell r="B270" t="str">
            <v>VT3035</v>
          </cell>
          <cell r="C270" t="str">
            <v xml:space="preserve"> Vải thiều đường kính tán 4,5 ≤ F  &lt; 5,5m</v>
          </cell>
          <cell r="D270" t="str">
            <v xml:space="preserve"> Vải thiều đường kính tán F = 4,5m</v>
          </cell>
          <cell r="E270" t="str">
            <v>cây</v>
          </cell>
          <cell r="F270">
            <v>2991000</v>
          </cell>
        </row>
        <row r="271">
          <cell r="A271" t="str">
            <v>VT38</v>
          </cell>
          <cell r="B271" t="str">
            <v>VT3540</v>
          </cell>
          <cell r="C271" t="str">
            <v xml:space="preserve"> Vải thiều đường kính tán 4,5 ≤ F  &lt; 5,5m</v>
          </cell>
          <cell r="D271" t="str">
            <v xml:space="preserve"> Vải thiều đường kính tán F = 4,6m</v>
          </cell>
          <cell r="E271" t="str">
            <v>cây</v>
          </cell>
          <cell r="F271">
            <v>2991000</v>
          </cell>
        </row>
        <row r="272">
          <cell r="A272" t="str">
            <v>VT39</v>
          </cell>
          <cell r="B272" t="str">
            <v>VT3540</v>
          </cell>
          <cell r="C272" t="str">
            <v xml:space="preserve"> Vải thiều đường kính tán 4,5 ≤ F  &lt; 5,5m</v>
          </cell>
          <cell r="D272" t="str">
            <v xml:space="preserve"> Vải thiều đường kính tán F = 4,7m</v>
          </cell>
          <cell r="E272" t="str">
            <v>cây</v>
          </cell>
          <cell r="F272">
            <v>2991000</v>
          </cell>
        </row>
        <row r="273">
          <cell r="A273" t="str">
            <v>VT40</v>
          </cell>
          <cell r="B273" t="str">
            <v>VT3540</v>
          </cell>
          <cell r="C273" t="str">
            <v xml:space="preserve"> Vải thiều đường kính tán 4,5 ≤ F  &lt; 5,5m</v>
          </cell>
          <cell r="D273" t="str">
            <v xml:space="preserve"> Vải thiều đường kính tán F = 4,8m</v>
          </cell>
          <cell r="E273" t="str">
            <v>cây</v>
          </cell>
          <cell r="F273">
            <v>2991000</v>
          </cell>
        </row>
        <row r="274">
          <cell r="A274" t="str">
            <v>VT41</v>
          </cell>
          <cell r="B274" t="str">
            <v>VT3540</v>
          </cell>
          <cell r="C274" t="str">
            <v xml:space="preserve"> Vải thiều đường kính tán 4,5 ≤ F  &lt; 5,5m</v>
          </cell>
          <cell r="D274" t="str">
            <v xml:space="preserve"> Vải thiều đường kính tán F = 4,9m</v>
          </cell>
          <cell r="E274" t="str">
            <v>cây</v>
          </cell>
          <cell r="F274">
            <v>2991000</v>
          </cell>
        </row>
        <row r="275">
          <cell r="A275" t="str">
            <v>VT42</v>
          </cell>
          <cell r="B275" t="str">
            <v>VT3540</v>
          </cell>
          <cell r="C275" t="str">
            <v xml:space="preserve"> Vải thiều đường kính tán 4,5 ≤ F  &lt; 5,5m</v>
          </cell>
          <cell r="D275" t="str">
            <v xml:space="preserve"> Vải thiều đường kính tán F = 5m</v>
          </cell>
          <cell r="E275" t="str">
            <v>cây</v>
          </cell>
          <cell r="F275">
            <v>2991000</v>
          </cell>
        </row>
        <row r="276">
          <cell r="A276" t="str">
            <v>VT43</v>
          </cell>
          <cell r="B276" t="str">
            <v>VT4045</v>
          </cell>
          <cell r="C276" t="str">
            <v xml:space="preserve"> Vải thiều đường kính tán 4,5 ≤ F  &lt; 5,5m</v>
          </cell>
          <cell r="D276" t="str">
            <v xml:space="preserve"> Vải thiều đường kính tán F = 5,1m</v>
          </cell>
          <cell r="E276" t="str">
            <v>cây</v>
          </cell>
          <cell r="F276">
            <v>2991000</v>
          </cell>
        </row>
        <row r="277">
          <cell r="A277" t="str">
            <v>VT44</v>
          </cell>
          <cell r="B277" t="str">
            <v>VT4045</v>
          </cell>
          <cell r="C277" t="str">
            <v xml:space="preserve"> Vải thiều đường kính tán 4,5 ≤ F  &lt; 5,5m</v>
          </cell>
          <cell r="D277" t="str">
            <v xml:space="preserve"> Vải thiều đường kính tán F = 5,2m</v>
          </cell>
          <cell r="E277" t="str">
            <v>cây</v>
          </cell>
          <cell r="F277">
            <v>2991000</v>
          </cell>
        </row>
        <row r="278">
          <cell r="A278" t="str">
            <v>VT45</v>
          </cell>
          <cell r="B278" t="str">
            <v>VT4045</v>
          </cell>
          <cell r="C278" t="str">
            <v xml:space="preserve"> Vải thiều đường kính tán 4,5 ≤ F  &lt; 5,5m</v>
          </cell>
          <cell r="D278" t="str">
            <v xml:space="preserve"> Vải thiều đường kính tán F = 5,3m</v>
          </cell>
          <cell r="E278" t="str">
            <v>cây</v>
          </cell>
          <cell r="F278">
            <v>2991000</v>
          </cell>
        </row>
        <row r="279">
          <cell r="A279" t="str">
            <v>VT46</v>
          </cell>
          <cell r="B279" t="str">
            <v>VT4045</v>
          </cell>
          <cell r="C279" t="str">
            <v xml:space="preserve"> Vải thiều đường kính tán 4,5 ≤ F  &lt; 5,5m</v>
          </cell>
          <cell r="D279" t="str">
            <v xml:space="preserve"> Vải thiều đường kính tán F = 5,4m</v>
          </cell>
          <cell r="E279" t="str">
            <v>cây</v>
          </cell>
          <cell r="F279">
            <v>2991000</v>
          </cell>
        </row>
        <row r="280">
          <cell r="A280" t="str">
            <v>VT47</v>
          </cell>
          <cell r="B280" t="str">
            <v>VT4555</v>
          </cell>
          <cell r="C280" t="str">
            <v xml:space="preserve"> Vải thiều đường kính tán 5,5≤ F  &lt; 6,5m</v>
          </cell>
          <cell r="D280" t="str">
            <v xml:space="preserve"> Vải thiều đường kính tán F = 5,5m</v>
          </cell>
          <cell r="E280" t="str">
            <v>cây</v>
          </cell>
          <cell r="F280">
            <v>3227000</v>
          </cell>
        </row>
        <row r="281">
          <cell r="A281" t="str">
            <v>VT48</v>
          </cell>
          <cell r="B281" t="str">
            <v>VT4555</v>
          </cell>
          <cell r="C281" t="str">
            <v xml:space="preserve"> Vải thiều đường kính tán 5,5≤ F  &lt; 6,5m</v>
          </cell>
          <cell r="D281" t="str">
            <v xml:space="preserve"> Vải thiều đường kính tán F = 5,6m</v>
          </cell>
          <cell r="E281" t="str">
            <v>cây</v>
          </cell>
          <cell r="F281">
            <v>3227000</v>
          </cell>
        </row>
        <row r="282">
          <cell r="A282" t="str">
            <v>VT49</v>
          </cell>
          <cell r="B282" t="str">
            <v>VT4555</v>
          </cell>
          <cell r="C282" t="str">
            <v xml:space="preserve"> Vải thiều đường kính tán 5,5≤ F  &lt; 6,5m</v>
          </cell>
          <cell r="D282" t="str">
            <v xml:space="preserve"> Vải thiều đường kính tán F = 5,7m</v>
          </cell>
          <cell r="E282" t="str">
            <v>cây</v>
          </cell>
          <cell r="F282">
            <v>3227000</v>
          </cell>
        </row>
        <row r="283">
          <cell r="A283" t="str">
            <v>VT50</v>
          </cell>
          <cell r="B283" t="str">
            <v>VT4555</v>
          </cell>
          <cell r="C283" t="str">
            <v xml:space="preserve"> Vải thiều đường kính tán 5,5≤ F  &lt; 6,5m</v>
          </cell>
          <cell r="D283" t="str">
            <v xml:space="preserve"> Vải thiều đường kính tán F = 5,8m</v>
          </cell>
          <cell r="E283" t="str">
            <v>cây</v>
          </cell>
          <cell r="F283">
            <v>3227000</v>
          </cell>
        </row>
        <row r="284">
          <cell r="A284" t="str">
            <v>VT51</v>
          </cell>
          <cell r="B284" t="str">
            <v>VT4555</v>
          </cell>
          <cell r="C284" t="str">
            <v xml:space="preserve"> Vải thiều đường kính tán 5,5≤ F  &lt; 6,5m</v>
          </cell>
          <cell r="D284" t="str">
            <v xml:space="preserve"> Vải thiều đường kính tán F = 5,9m</v>
          </cell>
          <cell r="E284" t="str">
            <v>cây</v>
          </cell>
          <cell r="F284">
            <v>3227000</v>
          </cell>
        </row>
        <row r="285">
          <cell r="A285" t="str">
            <v>VT52</v>
          </cell>
          <cell r="B285" t="str">
            <v>VT4555</v>
          </cell>
          <cell r="C285" t="str">
            <v xml:space="preserve"> Vải thiều đường kính tán 5,5≤ F  &lt; 6,5m</v>
          </cell>
          <cell r="D285" t="str">
            <v xml:space="preserve"> Vải thiều đường kính tán F = 6m</v>
          </cell>
          <cell r="E285" t="str">
            <v>cây</v>
          </cell>
          <cell r="F285">
            <v>3227000</v>
          </cell>
        </row>
        <row r="286">
          <cell r="A286" t="str">
            <v>VT53</v>
          </cell>
          <cell r="B286" t="str">
            <v>VT4555</v>
          </cell>
          <cell r="C286" t="str">
            <v xml:space="preserve"> Vải thiều đường kính tán 5,5≤ F  &lt; 6,5m</v>
          </cell>
          <cell r="D286" t="str">
            <v xml:space="preserve"> Vải thiều đường kính tán F = 6,1m</v>
          </cell>
          <cell r="E286" t="str">
            <v>cây</v>
          </cell>
          <cell r="F286">
            <v>3227000</v>
          </cell>
        </row>
        <row r="287">
          <cell r="A287" t="str">
            <v>VT54</v>
          </cell>
          <cell r="B287" t="str">
            <v>VT4555</v>
          </cell>
          <cell r="C287" t="str">
            <v xml:space="preserve"> Vải thiều đường kính tán 5,5≤ F  &lt; 6,5m</v>
          </cell>
          <cell r="D287" t="str">
            <v xml:space="preserve"> Vải thiều đường kính tán F = 6,2m</v>
          </cell>
          <cell r="E287" t="str">
            <v>cây</v>
          </cell>
          <cell r="F287">
            <v>3227000</v>
          </cell>
        </row>
        <row r="288">
          <cell r="A288" t="str">
            <v>VT55</v>
          </cell>
          <cell r="B288" t="str">
            <v>VT4555</v>
          </cell>
          <cell r="C288" t="str">
            <v xml:space="preserve"> Vải thiều đường kính tán 5,5≤ F  &lt; 6,5m</v>
          </cell>
          <cell r="D288" t="str">
            <v xml:space="preserve"> Vải thiều đường kính tán F = 6,3m</v>
          </cell>
          <cell r="E288" t="str">
            <v>cây</v>
          </cell>
          <cell r="F288">
            <v>3227000</v>
          </cell>
        </row>
        <row r="289">
          <cell r="A289" t="str">
            <v>VT56</v>
          </cell>
          <cell r="B289" t="str">
            <v>VT4555</v>
          </cell>
          <cell r="C289" t="str">
            <v xml:space="preserve"> Vải thiều đường kính tán 5,5≤ F  &lt; 6,5m</v>
          </cell>
          <cell r="D289" t="str">
            <v xml:space="preserve"> Vải thiều đường kính tán F = 6,4m</v>
          </cell>
          <cell r="E289" t="str">
            <v>cây</v>
          </cell>
          <cell r="F289">
            <v>3227000</v>
          </cell>
        </row>
        <row r="290">
          <cell r="A290" t="str">
            <v>VT57</v>
          </cell>
          <cell r="B290" t="str">
            <v>VT5565</v>
          </cell>
          <cell r="C290" t="str">
            <v xml:space="preserve"> Vải thiều đường kính tán 6,5≤ F  &lt; 7,5m</v>
          </cell>
          <cell r="D290" t="str">
            <v xml:space="preserve"> Vải thiều đường kính tán F = 6,5m</v>
          </cell>
          <cell r="E290" t="str">
            <v>cây</v>
          </cell>
          <cell r="F290">
            <v>3463000</v>
          </cell>
        </row>
        <row r="291">
          <cell r="A291" t="str">
            <v>VT58</v>
          </cell>
          <cell r="B291" t="str">
            <v>VT5565</v>
          </cell>
          <cell r="C291" t="str">
            <v xml:space="preserve"> Vải thiều đường kính tán 6,5≤ F  &lt; 7,5m</v>
          </cell>
          <cell r="D291" t="str">
            <v xml:space="preserve"> Vải thiều đường kính tán F = 6,6m</v>
          </cell>
          <cell r="E291" t="str">
            <v>cây</v>
          </cell>
          <cell r="F291">
            <v>3463000</v>
          </cell>
        </row>
        <row r="292">
          <cell r="A292" t="str">
            <v>VT59</v>
          </cell>
          <cell r="B292" t="str">
            <v>VT5565</v>
          </cell>
          <cell r="C292" t="str">
            <v xml:space="preserve"> Vải thiều đường kính tán 6,5≤ F  &lt; 7,5m</v>
          </cell>
          <cell r="D292" t="str">
            <v xml:space="preserve"> Vải thiều đường kính tán F = 6,7m</v>
          </cell>
          <cell r="E292" t="str">
            <v>cây</v>
          </cell>
          <cell r="F292">
            <v>3463000</v>
          </cell>
        </row>
        <row r="293">
          <cell r="A293" t="str">
            <v>VT60</v>
          </cell>
          <cell r="B293" t="str">
            <v>VT5565</v>
          </cell>
          <cell r="C293" t="str">
            <v xml:space="preserve"> Vải thiều đường kính tán 6,5≤ F  &lt; 7,5m</v>
          </cell>
          <cell r="D293" t="str">
            <v xml:space="preserve"> Vải thiều đường kính tán F = 6,8m</v>
          </cell>
          <cell r="E293" t="str">
            <v>cây</v>
          </cell>
          <cell r="F293">
            <v>3463000</v>
          </cell>
        </row>
        <row r="294">
          <cell r="A294" t="str">
            <v>VT61</v>
          </cell>
          <cell r="B294" t="str">
            <v>VT5565</v>
          </cell>
          <cell r="C294" t="str">
            <v xml:space="preserve"> Vải thiều đường kính tán 6,5≤ F  &lt; 7,5m</v>
          </cell>
          <cell r="D294" t="str">
            <v xml:space="preserve"> Vải thiều đường kính tán F = 6,9m</v>
          </cell>
          <cell r="E294" t="str">
            <v>cây</v>
          </cell>
          <cell r="F294">
            <v>3463000</v>
          </cell>
        </row>
        <row r="295">
          <cell r="A295" t="str">
            <v>VT62</v>
          </cell>
          <cell r="B295" t="str">
            <v>VT5565</v>
          </cell>
          <cell r="C295" t="str">
            <v xml:space="preserve"> Vải thiều đường kính tán 6,5≤ F  &lt; 7,5m</v>
          </cell>
          <cell r="D295" t="str">
            <v xml:space="preserve"> Vải thiều đường kính tán F = 7m</v>
          </cell>
          <cell r="E295" t="str">
            <v>cây</v>
          </cell>
          <cell r="F295">
            <v>3463000</v>
          </cell>
        </row>
        <row r="296">
          <cell r="A296" t="str">
            <v>VT63</v>
          </cell>
          <cell r="B296" t="str">
            <v>VT5565</v>
          </cell>
          <cell r="C296" t="str">
            <v xml:space="preserve"> Vải thiều đường kính tán 6,5≤ F  &lt; 7,5m</v>
          </cell>
          <cell r="D296" t="str">
            <v xml:space="preserve"> Vải thiều đường kính tán F = 7,1m</v>
          </cell>
          <cell r="E296" t="str">
            <v>cây</v>
          </cell>
          <cell r="F296">
            <v>3463000</v>
          </cell>
        </row>
        <row r="297">
          <cell r="A297" t="str">
            <v>VT64</v>
          </cell>
          <cell r="B297" t="str">
            <v>VT5565</v>
          </cell>
          <cell r="C297" t="str">
            <v xml:space="preserve"> Vải thiều đường kính tán 6,5≤ F  &lt; 7,5m</v>
          </cell>
          <cell r="D297" t="str">
            <v xml:space="preserve"> Vải thiều đường kính tán F = 7,2m</v>
          </cell>
          <cell r="E297" t="str">
            <v>cây</v>
          </cell>
          <cell r="F297">
            <v>3463000</v>
          </cell>
        </row>
        <row r="298">
          <cell r="A298" t="str">
            <v>VT65</v>
          </cell>
          <cell r="B298" t="str">
            <v>VT5565</v>
          </cell>
          <cell r="C298" t="str">
            <v xml:space="preserve"> Vải thiều đường kính tán 6,5≤ F  &lt; 7,5m</v>
          </cell>
          <cell r="D298" t="str">
            <v xml:space="preserve"> Vải thiều đường kính tán F = 7,3m</v>
          </cell>
          <cell r="E298" t="str">
            <v>cây</v>
          </cell>
          <cell r="F298">
            <v>3463000</v>
          </cell>
        </row>
        <row r="299">
          <cell r="A299" t="str">
            <v>VT66</v>
          </cell>
          <cell r="B299" t="str">
            <v>VT5565</v>
          </cell>
          <cell r="C299" t="str">
            <v xml:space="preserve"> Vải thiều đường kính tán 6,5≤ F  &lt; 7,5m</v>
          </cell>
          <cell r="D299" t="str">
            <v xml:space="preserve"> Vải thiều đường kính tán F = 7,4m</v>
          </cell>
          <cell r="E299" t="str">
            <v>cây</v>
          </cell>
          <cell r="F299">
            <v>3463000</v>
          </cell>
        </row>
        <row r="300">
          <cell r="A300" t="str">
            <v>VT67</v>
          </cell>
          <cell r="B300" t="str">
            <v>VT6575</v>
          </cell>
          <cell r="C300" t="str">
            <v xml:space="preserve"> Vải thiều đường kính tán ≥ 7,5 m</v>
          </cell>
          <cell r="D300" t="str">
            <v xml:space="preserve"> Vải thiều đường kính tán ≥ 7,5 m</v>
          </cell>
          <cell r="E300" t="str">
            <v>cây</v>
          </cell>
          <cell r="F300">
            <v>3700000</v>
          </cell>
        </row>
        <row r="301">
          <cell r="A301" t="str">
            <v>HOM</v>
          </cell>
          <cell r="B301" t="str">
            <v>HOM</v>
          </cell>
          <cell r="C301" t="str">
            <v>Hồng mới trồng đến dưới 1 năm</v>
          </cell>
          <cell r="D301" t="str">
            <v>Cây hồng mới trồng</v>
          </cell>
          <cell r="E301" t="str">
            <v>cây</v>
          </cell>
          <cell r="F301">
            <v>34000</v>
          </cell>
        </row>
        <row r="302">
          <cell r="A302" t="str">
            <v>HO1</v>
          </cell>
          <cell r="B302" t="str">
            <v>HO12</v>
          </cell>
          <cell r="C302" t="str">
            <v>Hồng  ĐK gốc 1cm ≤ Φ &lt;2 cm( cây cách cây &gt; 3m)</v>
          </cell>
          <cell r="D302" t="str">
            <v>Hồng  ĐK gốc 1cm ≤ Φ &lt;2 cm( cây cách cây &gt; 3m)</v>
          </cell>
          <cell r="E302" t="str">
            <v>cây</v>
          </cell>
          <cell r="F302">
            <v>58000</v>
          </cell>
        </row>
        <row r="303">
          <cell r="A303" t="str">
            <v>HO2</v>
          </cell>
          <cell r="B303" t="str">
            <v>HO25</v>
          </cell>
          <cell r="C303" t="str">
            <v>Hồng  ĐK gốc 2cm ≤ Φ &lt;5 cm( cây cách cây &gt; 3m)</v>
          </cell>
          <cell r="D303" t="str">
            <v xml:space="preserve">Hồng đường kính gốc 2 cm </v>
          </cell>
          <cell r="E303" t="str">
            <v>cây</v>
          </cell>
          <cell r="F303">
            <v>122000</v>
          </cell>
        </row>
        <row r="304">
          <cell r="A304" t="str">
            <v>HO3</v>
          </cell>
          <cell r="B304" t="str">
            <v>HO25</v>
          </cell>
          <cell r="C304" t="str">
            <v>Hồng  ĐK gốc 2cm ≤ Φ &lt;5 cm( cây cách cây &gt; 3m)</v>
          </cell>
          <cell r="D304" t="str">
            <v xml:space="preserve">Hồng đường kính gốc 3 cm </v>
          </cell>
          <cell r="E304" t="str">
            <v>cây</v>
          </cell>
          <cell r="F304">
            <v>122000</v>
          </cell>
        </row>
        <row r="305">
          <cell r="A305" t="str">
            <v>HO4</v>
          </cell>
          <cell r="B305" t="str">
            <v>HO25</v>
          </cell>
          <cell r="C305" t="str">
            <v>Hồng  ĐK gốc 2cm ≤ Φ &lt;5 cm( cây cách cây &gt; 3m)</v>
          </cell>
          <cell r="D305" t="str">
            <v xml:space="preserve">Hồng đường kính gốc 4 cm </v>
          </cell>
          <cell r="E305" t="str">
            <v>cây</v>
          </cell>
          <cell r="F305">
            <v>122000</v>
          </cell>
        </row>
        <row r="306">
          <cell r="A306" t="str">
            <v>HO5</v>
          </cell>
          <cell r="B306" t="str">
            <v>HO57</v>
          </cell>
          <cell r="C306" t="str">
            <v>Hồng  ĐK gốc 5cm ≤ Φ &lt;7 cm( cây cách cây &gt; 3m)</v>
          </cell>
          <cell r="D306" t="str">
            <v xml:space="preserve">Hồng đường kính gốc 5 cm </v>
          </cell>
          <cell r="E306" t="str">
            <v>cây</v>
          </cell>
          <cell r="F306">
            <v>186000</v>
          </cell>
        </row>
        <row r="307">
          <cell r="A307" t="str">
            <v>HO6</v>
          </cell>
          <cell r="B307" t="str">
            <v>HO57</v>
          </cell>
          <cell r="C307" t="str">
            <v>Hồng  ĐK gốc 5cm ≤ Φ &lt;7 cm( cây cách cây &gt; 3m)</v>
          </cell>
          <cell r="D307" t="str">
            <v xml:space="preserve">Hồng đường kính gốc 6 cm </v>
          </cell>
          <cell r="E307" t="str">
            <v>cây</v>
          </cell>
          <cell r="F307">
            <v>186000</v>
          </cell>
        </row>
        <row r="308">
          <cell r="A308" t="str">
            <v>HO7</v>
          </cell>
          <cell r="B308" t="str">
            <v>HO79</v>
          </cell>
          <cell r="C308" t="str">
            <v>Hồng  ĐK gốc 7cm ≤ Φ &lt;9 cm( cây cách cây &gt; 3m)</v>
          </cell>
          <cell r="D308" t="str">
            <v xml:space="preserve">Hồng đường kính gốc 7 cm </v>
          </cell>
          <cell r="E308" t="str">
            <v>cây</v>
          </cell>
          <cell r="F308">
            <v>250000</v>
          </cell>
        </row>
        <row r="309">
          <cell r="A309" t="str">
            <v>HO8</v>
          </cell>
          <cell r="B309" t="str">
            <v>HO79</v>
          </cell>
          <cell r="C309" t="str">
            <v>Hồng  ĐK gốc 7cm ≤ Φ &lt;9 cm( cây cách cây &gt; 3m)</v>
          </cell>
          <cell r="D309" t="str">
            <v xml:space="preserve">Hồng đường kính gốc 8 cm </v>
          </cell>
          <cell r="E309" t="str">
            <v>cây</v>
          </cell>
          <cell r="F309">
            <v>250000</v>
          </cell>
        </row>
        <row r="310">
          <cell r="A310" t="str">
            <v>HO9</v>
          </cell>
          <cell r="B310" t="str">
            <v>HO912</v>
          </cell>
          <cell r="C310" t="str">
            <v>Hồng  ĐK gốc 9cm ≤ Φ &lt;12 cm( cây cách cây &gt; 3m)</v>
          </cell>
          <cell r="D310" t="str">
            <v xml:space="preserve">Hồng đường kính gốc 9 cm </v>
          </cell>
          <cell r="E310" t="str">
            <v>cây</v>
          </cell>
          <cell r="F310">
            <v>314000</v>
          </cell>
        </row>
        <row r="311">
          <cell r="A311" t="str">
            <v>HO10</v>
          </cell>
          <cell r="B311" t="str">
            <v>HO912</v>
          </cell>
          <cell r="C311" t="str">
            <v>Hồng  ĐK gốc 9cm ≤ Φ &lt;12 cm( cây cách cây &gt; 3m)</v>
          </cell>
          <cell r="D311" t="str">
            <v xml:space="preserve">Hồng đường kính gốc 10 cm </v>
          </cell>
          <cell r="E311" t="str">
            <v>cây</v>
          </cell>
          <cell r="F311">
            <v>314000</v>
          </cell>
        </row>
        <row r="312">
          <cell r="A312" t="str">
            <v>HO11</v>
          </cell>
          <cell r="B312" t="str">
            <v>HO912</v>
          </cell>
          <cell r="C312" t="str">
            <v>Hồng  ĐK gốc 9cm ≤ Φ &lt;12 cm( cây cách cây &gt; 3m)</v>
          </cell>
          <cell r="D312" t="str">
            <v xml:space="preserve">Hồng đường kính gốc 11 cm </v>
          </cell>
          <cell r="E312" t="str">
            <v>cây</v>
          </cell>
          <cell r="F312">
            <v>314000</v>
          </cell>
        </row>
        <row r="313">
          <cell r="A313" t="str">
            <v>HO12</v>
          </cell>
          <cell r="B313" t="str">
            <v>HO1215</v>
          </cell>
          <cell r="C313" t="str">
            <v>Hồng  ĐK gốc 12cm ≤ Φ &lt;15 cm</v>
          </cell>
          <cell r="D313" t="str">
            <v xml:space="preserve">Hồng đường kính gốc 12 cm </v>
          </cell>
          <cell r="E313" t="str">
            <v>cây</v>
          </cell>
          <cell r="F313">
            <v>510000</v>
          </cell>
        </row>
        <row r="314">
          <cell r="A314" t="str">
            <v>HO13</v>
          </cell>
          <cell r="B314" t="str">
            <v>HO1215</v>
          </cell>
          <cell r="C314" t="str">
            <v>Hồng  ĐK gốc 12cm ≤ Φ &lt;15 cm</v>
          </cell>
          <cell r="D314" t="str">
            <v xml:space="preserve">Hồng đường kính gốc 13 cm </v>
          </cell>
          <cell r="E314" t="str">
            <v>cây</v>
          </cell>
          <cell r="F314">
            <v>510000</v>
          </cell>
        </row>
        <row r="315">
          <cell r="A315" t="str">
            <v>HO14</v>
          </cell>
          <cell r="B315" t="str">
            <v>HO1215</v>
          </cell>
          <cell r="C315" t="str">
            <v>Hồng  ĐK gốc 12cm ≤ Φ &lt;15 cm</v>
          </cell>
          <cell r="D315" t="str">
            <v xml:space="preserve">Hồng đường kính gốc 14 cm </v>
          </cell>
          <cell r="E315" t="str">
            <v>cây</v>
          </cell>
          <cell r="F315">
            <v>510000</v>
          </cell>
        </row>
        <row r="316">
          <cell r="A316" t="str">
            <v>HO15</v>
          </cell>
          <cell r="B316" t="str">
            <v>HO1520</v>
          </cell>
          <cell r="C316" t="str">
            <v>Hồng  ĐK gốc 15cm ≤ Φ &lt;20 cm</v>
          </cell>
          <cell r="D316" t="str">
            <v xml:space="preserve">Hồng đường kính gốc 15 cm </v>
          </cell>
          <cell r="E316" t="str">
            <v>cây</v>
          </cell>
          <cell r="F316">
            <v>682000</v>
          </cell>
        </row>
        <row r="317">
          <cell r="A317" t="str">
            <v>HO16</v>
          </cell>
          <cell r="B317" t="str">
            <v>HO1520</v>
          </cell>
          <cell r="C317" t="str">
            <v>Hồng  ĐK gốc 15cm ≤ Φ &lt;20 cm</v>
          </cell>
          <cell r="D317" t="str">
            <v xml:space="preserve">Hồng đường kính gốc 16 cm </v>
          </cell>
          <cell r="E317" t="str">
            <v>cây</v>
          </cell>
          <cell r="F317">
            <v>682000</v>
          </cell>
        </row>
        <row r="318">
          <cell r="A318" t="str">
            <v>HO17</v>
          </cell>
          <cell r="B318" t="str">
            <v>HO1520</v>
          </cell>
          <cell r="C318" t="str">
            <v>Hồng  ĐK gốc 15cm ≤ Φ &lt;20 cm</v>
          </cell>
          <cell r="D318" t="str">
            <v xml:space="preserve">Hồng đường kính gốc 17 cm </v>
          </cell>
          <cell r="E318" t="str">
            <v>cây</v>
          </cell>
          <cell r="F318">
            <v>682000</v>
          </cell>
        </row>
        <row r="319">
          <cell r="A319" t="str">
            <v>HO18</v>
          </cell>
          <cell r="B319" t="str">
            <v>HO1520</v>
          </cell>
          <cell r="C319" t="str">
            <v>Hồng  ĐK gốc 15cm ≤ Φ &lt;20 cm</v>
          </cell>
          <cell r="D319" t="str">
            <v xml:space="preserve">Hồng đường kính gốc 18 cm </v>
          </cell>
          <cell r="E319" t="str">
            <v>cây</v>
          </cell>
          <cell r="F319">
            <v>682000</v>
          </cell>
        </row>
        <row r="320">
          <cell r="A320" t="str">
            <v>HO19</v>
          </cell>
          <cell r="B320" t="str">
            <v>HO1520</v>
          </cell>
          <cell r="C320" t="str">
            <v>Hồng  ĐK gốc 15cm ≤ Φ &lt;20 cm</v>
          </cell>
          <cell r="D320" t="str">
            <v xml:space="preserve">Hồng đường kính gốc 19 cm </v>
          </cell>
          <cell r="E320" t="str">
            <v>cây</v>
          </cell>
          <cell r="F320">
            <v>682000</v>
          </cell>
        </row>
        <row r="321">
          <cell r="A321" t="str">
            <v>HO20</v>
          </cell>
          <cell r="B321" t="str">
            <v>HO2025</v>
          </cell>
          <cell r="C321" t="str">
            <v>Hồng  ĐK gốc 20cm ≤ Φ &lt;25 cm</v>
          </cell>
          <cell r="D321" t="str">
            <v xml:space="preserve">Hồng đường kính gốc 20 cm </v>
          </cell>
          <cell r="E321" t="str">
            <v>cây</v>
          </cell>
          <cell r="F321">
            <v>902000</v>
          </cell>
        </row>
        <row r="322">
          <cell r="A322" t="str">
            <v>HO21</v>
          </cell>
          <cell r="B322" t="str">
            <v>HO2025</v>
          </cell>
          <cell r="C322" t="str">
            <v>Hồng  ĐK gốc 20cm ≤ Φ &lt;25 cm</v>
          </cell>
          <cell r="D322" t="str">
            <v xml:space="preserve">Hồng đường kính gốc 21 cm </v>
          </cell>
          <cell r="E322" t="str">
            <v>cây</v>
          </cell>
          <cell r="F322">
            <v>902000</v>
          </cell>
        </row>
        <row r="323">
          <cell r="A323" t="str">
            <v>HO22</v>
          </cell>
          <cell r="B323" t="str">
            <v>HO2025</v>
          </cell>
          <cell r="C323" t="str">
            <v>Hồng  ĐK gốc 20cm ≤ Φ &lt;25 cm</v>
          </cell>
          <cell r="D323" t="str">
            <v xml:space="preserve">Hồng đường kính gốc 22 cm </v>
          </cell>
          <cell r="E323" t="str">
            <v>cây</v>
          </cell>
          <cell r="F323">
            <v>902000</v>
          </cell>
        </row>
        <row r="324">
          <cell r="A324" t="str">
            <v>HO23</v>
          </cell>
          <cell r="B324" t="str">
            <v>HO2025</v>
          </cell>
          <cell r="C324" t="str">
            <v>Hồng  ĐK gốc 20cm ≤ Φ &lt;25 cm</v>
          </cell>
          <cell r="D324" t="str">
            <v xml:space="preserve">Hồng đường kính gốc 23 cm </v>
          </cell>
          <cell r="E324" t="str">
            <v>cây</v>
          </cell>
          <cell r="F324">
            <v>902000</v>
          </cell>
        </row>
        <row r="325">
          <cell r="A325" t="str">
            <v>HO24</v>
          </cell>
          <cell r="B325" t="str">
            <v>HO2025</v>
          </cell>
          <cell r="C325" t="str">
            <v>Hồng  ĐK gốc 20cm ≤ Φ &lt;25 cm</v>
          </cell>
          <cell r="D325" t="str">
            <v xml:space="preserve">Hồng đường kính gốc 24 cm </v>
          </cell>
          <cell r="E325" t="str">
            <v>cây</v>
          </cell>
          <cell r="F325">
            <v>902000</v>
          </cell>
        </row>
        <row r="326">
          <cell r="A326" t="str">
            <v>HO25</v>
          </cell>
          <cell r="B326" t="str">
            <v>HO2530</v>
          </cell>
          <cell r="C326" t="str">
            <v>Hồng  ĐK gốc 25cm ≤ Φ &lt;30 cm</v>
          </cell>
          <cell r="D326" t="str">
            <v xml:space="preserve">Hồng đường kính gốc 25 cm </v>
          </cell>
          <cell r="E326" t="str">
            <v>cây</v>
          </cell>
          <cell r="F326">
            <v>1098000</v>
          </cell>
        </row>
        <row r="327">
          <cell r="A327" t="str">
            <v>HO26</v>
          </cell>
          <cell r="B327" t="str">
            <v>HO2530</v>
          </cell>
          <cell r="C327" t="str">
            <v>Hồng  ĐK gốc 25cm ≤ Φ &lt;30 cm</v>
          </cell>
          <cell r="D327" t="str">
            <v xml:space="preserve">Hồng đường kính gốc 26 cm </v>
          </cell>
          <cell r="E327" t="str">
            <v>cây</v>
          </cell>
          <cell r="F327">
            <v>1098000</v>
          </cell>
        </row>
        <row r="328">
          <cell r="A328" t="str">
            <v>HO27</v>
          </cell>
          <cell r="B328" t="str">
            <v>HO2530</v>
          </cell>
          <cell r="C328" t="str">
            <v>Hồng  ĐK gốc 25cm ≤ Φ &lt;30 cm</v>
          </cell>
          <cell r="D328" t="str">
            <v xml:space="preserve">Hồng đường kính gốc 27 cm </v>
          </cell>
          <cell r="E328" t="str">
            <v>cây</v>
          </cell>
          <cell r="F328">
            <v>1098000</v>
          </cell>
        </row>
        <row r="329">
          <cell r="A329" t="str">
            <v>HO28</v>
          </cell>
          <cell r="B329" t="str">
            <v>HO2530</v>
          </cell>
          <cell r="C329" t="str">
            <v>Hồng  ĐK gốc 25cm ≤ Φ &lt;30 cm</v>
          </cell>
          <cell r="D329" t="str">
            <v xml:space="preserve">Hồng đường kính gốc 28 cm </v>
          </cell>
          <cell r="E329" t="str">
            <v>cây</v>
          </cell>
          <cell r="F329">
            <v>1098000</v>
          </cell>
        </row>
        <row r="330">
          <cell r="A330" t="str">
            <v>HO29</v>
          </cell>
          <cell r="B330" t="str">
            <v>HO2530</v>
          </cell>
          <cell r="C330" t="str">
            <v>Hồng  ĐK gốc 25cm ≤ Φ &lt;30 cm</v>
          </cell>
          <cell r="D330" t="str">
            <v xml:space="preserve">Hồng đường kính gốc 29 cm </v>
          </cell>
          <cell r="E330" t="str">
            <v>cây</v>
          </cell>
          <cell r="F330">
            <v>1098000</v>
          </cell>
        </row>
        <row r="331">
          <cell r="A331" t="str">
            <v>HO30</v>
          </cell>
          <cell r="B331" t="str">
            <v>HO3035</v>
          </cell>
          <cell r="C331" t="str">
            <v>Hồng  ĐK gốc 30 cm ≤ Φ &lt;35 cm</v>
          </cell>
          <cell r="D331" t="str">
            <v xml:space="preserve">Hồng đường kính gốc 30 cm </v>
          </cell>
          <cell r="E331" t="str">
            <v>cây</v>
          </cell>
          <cell r="F331">
            <v>1294000</v>
          </cell>
        </row>
        <row r="332">
          <cell r="A332" t="str">
            <v>HO31</v>
          </cell>
          <cell r="B332" t="str">
            <v>HO3035</v>
          </cell>
          <cell r="C332" t="str">
            <v>Hồng  ĐK gốc 30 cm ≤ Φ &lt;35 cm</v>
          </cell>
          <cell r="D332" t="str">
            <v xml:space="preserve">Hồng đường kính gốc 31 cm </v>
          </cell>
          <cell r="E332" t="str">
            <v>cây</v>
          </cell>
          <cell r="F332">
            <v>1294000</v>
          </cell>
        </row>
        <row r="333">
          <cell r="A333" t="str">
            <v>HO32</v>
          </cell>
          <cell r="B333" t="str">
            <v>HO3035</v>
          </cell>
          <cell r="C333" t="str">
            <v>Hồng  ĐK gốc 30 cm ≤ Φ &lt;35 cm</v>
          </cell>
          <cell r="D333" t="str">
            <v xml:space="preserve">Hồng đường kính gốc 32 cm </v>
          </cell>
          <cell r="E333" t="str">
            <v>cây</v>
          </cell>
          <cell r="F333">
            <v>1294000</v>
          </cell>
        </row>
        <row r="334">
          <cell r="A334" t="str">
            <v>HO33</v>
          </cell>
          <cell r="B334" t="str">
            <v>HO3035</v>
          </cell>
          <cell r="C334" t="str">
            <v>Hồng  ĐK gốc 30 cm ≤ Φ &lt;35 cm</v>
          </cell>
          <cell r="D334" t="str">
            <v xml:space="preserve">Hồng đường kính gốc 33 cm </v>
          </cell>
          <cell r="E334" t="str">
            <v>cây</v>
          </cell>
          <cell r="F334">
            <v>1294000</v>
          </cell>
        </row>
        <row r="335">
          <cell r="A335" t="str">
            <v>HO34</v>
          </cell>
          <cell r="B335" t="str">
            <v>HO3035</v>
          </cell>
          <cell r="C335" t="str">
            <v>Hồng  ĐK gốc 30 cm ≤ Φ &lt;35 cm</v>
          </cell>
          <cell r="D335" t="str">
            <v xml:space="preserve">Hồng đường kính gốc 34 cm </v>
          </cell>
          <cell r="E335" t="str">
            <v>cây</v>
          </cell>
          <cell r="F335">
            <v>1294000</v>
          </cell>
        </row>
        <row r="336">
          <cell r="A336" t="str">
            <v>HO35</v>
          </cell>
          <cell r="B336" t="str">
            <v>HO35</v>
          </cell>
          <cell r="C336" t="str">
            <v>Hồng  ĐK gốc  Φ &gt;35 cm</v>
          </cell>
          <cell r="D336" t="str">
            <v xml:space="preserve">Hồng đường kính gốc 35 cm </v>
          </cell>
          <cell r="E336" t="str">
            <v>cây</v>
          </cell>
          <cell r="F336">
            <v>1490000</v>
          </cell>
        </row>
        <row r="337">
          <cell r="A337" t="str">
            <v>HO36</v>
          </cell>
          <cell r="B337" t="str">
            <v>HO35</v>
          </cell>
          <cell r="C337" t="str">
            <v>Hồng  ĐK gốc  Φ &gt;35 cm</v>
          </cell>
          <cell r="D337" t="str">
            <v xml:space="preserve">Hồng đường kính gốc 36 cm </v>
          </cell>
          <cell r="E337" t="str">
            <v>cây</v>
          </cell>
          <cell r="F337">
            <v>1490000</v>
          </cell>
        </row>
        <row r="338">
          <cell r="A338" t="str">
            <v>HO37</v>
          </cell>
          <cell r="B338" t="str">
            <v>HO35</v>
          </cell>
          <cell r="C338" t="str">
            <v>Hồng  ĐK gốc  Φ &gt;35 cm</v>
          </cell>
          <cell r="D338" t="str">
            <v xml:space="preserve">Hồng đường kính gốc 37 cm </v>
          </cell>
          <cell r="E338" t="str">
            <v>cây</v>
          </cell>
          <cell r="F338">
            <v>1490000</v>
          </cell>
        </row>
        <row r="339">
          <cell r="A339" t="str">
            <v>HO38</v>
          </cell>
          <cell r="B339" t="str">
            <v>HO35</v>
          </cell>
          <cell r="C339" t="str">
            <v>Hồng  ĐK gốc  Φ &gt;35 cm</v>
          </cell>
          <cell r="D339" t="str">
            <v xml:space="preserve">Hồng đường kính gốc 38 cm </v>
          </cell>
          <cell r="E339" t="str">
            <v>cây</v>
          </cell>
          <cell r="F339">
            <v>1490000</v>
          </cell>
        </row>
        <row r="340">
          <cell r="A340" t="str">
            <v>HO39</v>
          </cell>
          <cell r="B340" t="str">
            <v>HO35</v>
          </cell>
          <cell r="C340" t="str">
            <v>Hồng  ĐK gốc  Φ &gt;35 cm</v>
          </cell>
          <cell r="D340" t="str">
            <v xml:space="preserve">Hồng đường kính gốc 39 cm </v>
          </cell>
          <cell r="E340" t="str">
            <v>cây</v>
          </cell>
          <cell r="F340">
            <v>1490000</v>
          </cell>
        </row>
        <row r="341">
          <cell r="A341" t="str">
            <v>HO40</v>
          </cell>
          <cell r="B341" t="str">
            <v>HO35</v>
          </cell>
          <cell r="C341" t="str">
            <v>Hồng  ĐK gốc  Φ &gt;35 cm</v>
          </cell>
          <cell r="D341" t="str">
            <v xml:space="preserve">Hồng đường kính gốc 40 cm </v>
          </cell>
          <cell r="E341" t="str">
            <v>cây</v>
          </cell>
          <cell r="F341">
            <v>1490000</v>
          </cell>
        </row>
        <row r="342">
          <cell r="A342" t="str">
            <v>HO41</v>
          </cell>
          <cell r="B342" t="str">
            <v>HO35</v>
          </cell>
          <cell r="C342" t="str">
            <v>Hồng  ĐK gốc  Φ &gt;35 cm</v>
          </cell>
          <cell r="D342" t="str">
            <v xml:space="preserve">Hồng đường kính gốc 41 cm </v>
          </cell>
          <cell r="E342" t="str">
            <v>cây</v>
          </cell>
          <cell r="F342">
            <v>1490000</v>
          </cell>
        </row>
        <row r="343">
          <cell r="A343" t="str">
            <v>HO42</v>
          </cell>
          <cell r="B343" t="str">
            <v>HO35</v>
          </cell>
          <cell r="C343" t="str">
            <v>Hồng  ĐK gốc  Φ &gt;35 cm</v>
          </cell>
          <cell r="D343" t="str">
            <v xml:space="preserve">Hồng đường kính gốc 42 cm </v>
          </cell>
          <cell r="E343" t="str">
            <v>cây</v>
          </cell>
          <cell r="F343">
            <v>1490000</v>
          </cell>
        </row>
        <row r="344">
          <cell r="A344" t="str">
            <v>HO43</v>
          </cell>
          <cell r="B344" t="str">
            <v>HO35</v>
          </cell>
          <cell r="C344" t="str">
            <v>Hồng  ĐK gốc  Φ &gt;35 cm</v>
          </cell>
          <cell r="D344" t="str">
            <v xml:space="preserve">Hồng đường kính gốc 43 cm </v>
          </cell>
          <cell r="E344" t="str">
            <v>cây</v>
          </cell>
          <cell r="F344">
            <v>1490000</v>
          </cell>
        </row>
        <row r="345">
          <cell r="A345" t="str">
            <v>HO44</v>
          </cell>
          <cell r="B345" t="str">
            <v>HO35</v>
          </cell>
          <cell r="C345" t="str">
            <v>Hồng  ĐK gốc  Φ &gt;35 cm</v>
          </cell>
          <cell r="D345" t="str">
            <v xml:space="preserve">Hồng đường kính gốc 44 cm </v>
          </cell>
          <cell r="E345" t="str">
            <v>cây</v>
          </cell>
          <cell r="F345">
            <v>1490000</v>
          </cell>
        </row>
        <row r="346">
          <cell r="A346" t="str">
            <v>HO45</v>
          </cell>
          <cell r="B346" t="str">
            <v>HO35</v>
          </cell>
          <cell r="C346" t="str">
            <v>Hồng  ĐK gốc  Φ &gt;35 cm</v>
          </cell>
          <cell r="D346" t="str">
            <v xml:space="preserve">Hồng đường kính gốc 45 cm </v>
          </cell>
          <cell r="E346" t="str">
            <v>cây</v>
          </cell>
          <cell r="F346">
            <v>1490000</v>
          </cell>
        </row>
        <row r="347">
          <cell r="C347" t="str">
            <v xml:space="preserve">Nhãn (Tính theo đường kính tán lá - F) </v>
          </cell>
          <cell r="E347" t="str">
            <v>cây</v>
          </cell>
        </row>
        <row r="348">
          <cell r="A348" t="str">
            <v>NHAM</v>
          </cell>
          <cell r="B348" t="str">
            <v>NHAM</v>
          </cell>
          <cell r="C348" t="str">
            <v>Nhãn mới trồng (3 tháng đến dưới 1 năm)</v>
          </cell>
          <cell r="D348" t="str">
            <v>Nhãn mới trồng nhỏ hơn 1 năm tuổi</v>
          </cell>
          <cell r="E348" t="str">
            <v>cây</v>
          </cell>
          <cell r="F348">
            <v>47000</v>
          </cell>
        </row>
        <row r="349">
          <cell r="A349" t="str">
            <v>NHAM1</v>
          </cell>
          <cell r="B349" t="str">
            <v>NHAM1</v>
          </cell>
          <cell r="C349" t="str">
            <v>Nhãn trồng từ 1đến 2 năm, 0,7m ≤ F &lt;1m(cây cách cây &gt;3m)</v>
          </cell>
          <cell r="D349" t="str">
            <v>Nhãn trồng từ 1 đến 2 năm tuổi</v>
          </cell>
          <cell r="E349" t="str">
            <v>cây</v>
          </cell>
          <cell r="F349">
            <v>74000</v>
          </cell>
        </row>
        <row r="350">
          <cell r="A350" t="str">
            <v>NHA1015</v>
          </cell>
          <cell r="B350" t="str">
            <v>NHA1</v>
          </cell>
          <cell r="C350" t="str">
            <v xml:space="preserve"> Nhãn ĐK tán 1m ≤ F &lt;1,5m (cây cách cây &gt;3m)</v>
          </cell>
          <cell r="D350" t="str">
            <v xml:space="preserve"> Nhãn ĐK tán 1m ≤ F &lt;1,5m (cây cách cây &gt;3m)</v>
          </cell>
          <cell r="E350" t="str">
            <v>cây</v>
          </cell>
          <cell r="F350">
            <v>191000</v>
          </cell>
        </row>
        <row r="351">
          <cell r="A351" t="str">
            <v>NHA1520</v>
          </cell>
          <cell r="B351" t="str">
            <v>NHA2</v>
          </cell>
          <cell r="C351" t="str">
            <v xml:space="preserve"> Nhãn ĐK tán 1,5m ≤ F &lt;2m (cây cách cây &gt;3m)</v>
          </cell>
          <cell r="D351" t="str">
            <v xml:space="preserve"> Nhãn ĐK tán 1,5m ≤ F &lt;2m (cây cách cây &gt;3m)</v>
          </cell>
          <cell r="E351" t="str">
            <v>cây</v>
          </cell>
          <cell r="F351">
            <v>308000</v>
          </cell>
        </row>
        <row r="352">
          <cell r="A352" t="str">
            <v>NHA23</v>
          </cell>
          <cell r="B352" t="str">
            <v>NHA3</v>
          </cell>
          <cell r="C352" t="str">
            <v>Nhãn ĐK tán 2m ≤ F &lt;3m (cây cách cây &gt;3m)</v>
          </cell>
          <cell r="D352" t="str">
            <v>Nhãn ĐK tán 2m ≤ F &lt;3m (cây cách cây &gt;3m)</v>
          </cell>
          <cell r="E352" t="str">
            <v>cây</v>
          </cell>
          <cell r="F352">
            <v>437000</v>
          </cell>
        </row>
        <row r="353">
          <cell r="A353" t="str">
            <v>NHA34</v>
          </cell>
          <cell r="B353" t="str">
            <v>NHA4</v>
          </cell>
          <cell r="C353" t="str">
            <v>Nhãn ĐK tán 3m ≤ F &lt;4m (cây cách cây &gt;3m)</v>
          </cell>
          <cell r="D353" t="str">
            <v>Nhãn ĐK tán 3m ≤ F &lt;4m (cây cách cây &gt;3m)</v>
          </cell>
          <cell r="E353" t="str">
            <v>cây</v>
          </cell>
          <cell r="F353">
            <v>758000</v>
          </cell>
        </row>
        <row r="354">
          <cell r="A354" t="str">
            <v>NHA45</v>
          </cell>
          <cell r="B354" t="str">
            <v>NHA5</v>
          </cell>
          <cell r="C354" t="str">
            <v>Nhãn ĐK tán 4m ≤ F &lt;5m (cây cách cây &gt;3m)</v>
          </cell>
          <cell r="D354" t="str">
            <v>Nhãn ĐK tán 4m ≤ F &lt;5m (cây cách cây &gt;3m)</v>
          </cell>
          <cell r="E354" t="str">
            <v>cây</v>
          </cell>
          <cell r="F354">
            <v>1364000</v>
          </cell>
        </row>
        <row r="355">
          <cell r="A355" t="str">
            <v>NHA56</v>
          </cell>
          <cell r="B355" t="str">
            <v>NHA6</v>
          </cell>
          <cell r="C355" t="str">
            <v>Nhãn ĐK tán 5m ≤ F &lt;6m (cây cách cây &gt;3m)</v>
          </cell>
          <cell r="D355" t="str">
            <v>Nhãn ĐK tán 5m ≤ F &lt;6m (cây cách cây &gt;3m)</v>
          </cell>
          <cell r="E355" t="str">
            <v>cây</v>
          </cell>
          <cell r="F355">
            <v>1790000</v>
          </cell>
        </row>
        <row r="356">
          <cell r="A356" t="str">
            <v>NHA67</v>
          </cell>
          <cell r="B356" t="str">
            <v>NHA7</v>
          </cell>
          <cell r="C356" t="str">
            <v>Nhãn ĐK tán 6m ≤ F &lt;7m (cây cách cây &gt;3m)</v>
          </cell>
          <cell r="D356" t="str">
            <v>Nhãn ĐK tán 6m ≤ F &lt;7m (cây cách cây &gt;3m)</v>
          </cell>
          <cell r="E356" t="str">
            <v>cây</v>
          </cell>
          <cell r="F356">
            <v>2216000</v>
          </cell>
        </row>
        <row r="357">
          <cell r="A357" t="str">
            <v>NHA78</v>
          </cell>
          <cell r="B357" t="str">
            <v>NHA8</v>
          </cell>
          <cell r="C357" t="str">
            <v>Nhãn ĐK tán 7m ≤ F &lt;8m (cây cách cây &gt;3m)</v>
          </cell>
          <cell r="D357" t="str">
            <v>Nhãn ĐK tán 7m ≤ F &lt;8m (cây cách cây &gt;3m)</v>
          </cell>
          <cell r="E357" t="str">
            <v>cây</v>
          </cell>
          <cell r="F357">
            <v>2642000</v>
          </cell>
        </row>
        <row r="358">
          <cell r="A358" t="str">
            <v>NHA89</v>
          </cell>
          <cell r="B358" t="str">
            <v>NHA9</v>
          </cell>
          <cell r="C358" t="str">
            <v>Nhãn ĐK tán 8m ≤ F &lt;9m (cây cách cây &gt;3m)</v>
          </cell>
          <cell r="D358" t="str">
            <v>Nhãn ĐK tán 8m ≤ F &lt;9m (cây cách cây &gt;3m)</v>
          </cell>
          <cell r="E358" t="str">
            <v>cây</v>
          </cell>
          <cell r="F358">
            <v>3068000</v>
          </cell>
        </row>
        <row r="359">
          <cell r="A359" t="str">
            <v>NHA910</v>
          </cell>
          <cell r="B359" t="str">
            <v>NHA10</v>
          </cell>
          <cell r="C359" t="str">
            <v>Nhãn ĐK tán 9m ≤ F &lt;10m (cây cách cây &gt;3m)</v>
          </cell>
          <cell r="D359" t="str">
            <v>Nhãn ĐK tán 9m ≤ F &lt;10m (cây cách cây &gt;3m)</v>
          </cell>
          <cell r="E359" t="str">
            <v>cây</v>
          </cell>
          <cell r="F359">
            <v>3494000</v>
          </cell>
        </row>
        <row r="360">
          <cell r="A360" t="str">
            <v>NHA1011</v>
          </cell>
          <cell r="B360" t="str">
            <v>NHA11</v>
          </cell>
          <cell r="C360" t="str">
            <v>Nhãn ĐK tán 10m ≤ F &lt;12m (cây cách cây &gt;3m)</v>
          </cell>
          <cell r="D360" t="str">
            <v>Nhãn ĐK tán 10m ≤ F &lt;12m (cây cách cây &gt;3m)</v>
          </cell>
          <cell r="E360" t="str">
            <v>cây</v>
          </cell>
          <cell r="F360">
            <v>3920000</v>
          </cell>
        </row>
        <row r="361">
          <cell r="A361" t="str">
            <v>NH12</v>
          </cell>
          <cell r="B361" t="str">
            <v>NHA12</v>
          </cell>
          <cell r="C361" t="str">
            <v>Nhãn ĐK F&gt;12m ( cây cách cây &gt; 3m)</v>
          </cell>
          <cell r="D361" t="str">
            <v>Nhãn ĐK F&gt;12m ( cây cách cây &gt; 3m)</v>
          </cell>
          <cell r="E361" t="str">
            <v>cây</v>
          </cell>
          <cell r="F361">
            <v>4346000</v>
          </cell>
        </row>
        <row r="362">
          <cell r="A362" t="str">
            <v>NHA1212</v>
          </cell>
          <cell r="B362" t="str">
            <v>NHA12</v>
          </cell>
          <cell r="C362" t="str">
            <v>Nhãn ĐK tán F&gt;12m (cây cách cây &gt;3m)</v>
          </cell>
          <cell r="D362" t="str">
            <v>Nhãn ĐK tán F&gt;12m (cây cách cây &gt;3m)</v>
          </cell>
          <cell r="E362" t="str">
            <v>cây</v>
          </cell>
          <cell r="F362">
            <v>4346000</v>
          </cell>
        </row>
        <row r="363">
          <cell r="C363" t="str">
            <v xml:space="preserve"> Mít, Sấu  Xoài, Muỗm, Quéo (theo ĐK gốc của cây, đo ĐK gốc cách mặt đất 30cm)</v>
          </cell>
          <cell r="E363" t="str">
            <v>cây</v>
          </cell>
        </row>
        <row r="364">
          <cell r="A364" t="str">
            <v>MITM</v>
          </cell>
          <cell r="B364" t="str">
            <v>MITM</v>
          </cell>
          <cell r="C364" t="str">
            <v xml:space="preserve"> Mít, mới trồng (3 tháng đến dưới 1 năm)</v>
          </cell>
          <cell r="D364" t="str">
            <v>Mít mới trồng dưới 1 năm tuổi</v>
          </cell>
          <cell r="E364" t="str">
            <v>cây</v>
          </cell>
          <cell r="F364">
            <v>32000</v>
          </cell>
        </row>
        <row r="365">
          <cell r="A365" t="str">
            <v>MITM1</v>
          </cell>
          <cell r="B365" t="str">
            <v>MITM1</v>
          </cell>
          <cell r="C365" t="str">
            <v xml:space="preserve"> Mít, Trồng từ 1đến 2 năm, 0,4m ≤ H &lt;1m</v>
          </cell>
          <cell r="D365" t="str">
            <v>Mít mới trồng từ 1 đến 2 năm tuổi</v>
          </cell>
          <cell r="E365" t="str">
            <v>cây</v>
          </cell>
          <cell r="F365">
            <v>54000</v>
          </cell>
        </row>
        <row r="366">
          <cell r="A366" t="str">
            <v>MITM2</v>
          </cell>
          <cell r="B366" t="str">
            <v>MITM2</v>
          </cell>
          <cell r="C366" t="str">
            <v xml:space="preserve"> Mít, Trồng từ 2 năm, chiều cao H ≥ 1m</v>
          </cell>
          <cell r="D366" t="str">
            <v>Mít mới trồng trên 2 năm tuổi</v>
          </cell>
          <cell r="E366" t="str">
            <v>cây</v>
          </cell>
          <cell r="F366">
            <v>76000</v>
          </cell>
        </row>
        <row r="367">
          <cell r="A367" t="str">
            <v>MIT1</v>
          </cell>
          <cell r="B367" t="str">
            <v>MIT1</v>
          </cell>
          <cell r="C367" t="str">
            <v xml:space="preserve"> Mít, ĐK gốc 1cm ≤ Φ &lt;1,5cm</v>
          </cell>
          <cell r="D367" t="str">
            <v xml:space="preserve">Mít đường kính gốc 1 cm </v>
          </cell>
          <cell r="E367" t="str">
            <v>cây</v>
          </cell>
          <cell r="F367">
            <v>138000</v>
          </cell>
        </row>
        <row r="368">
          <cell r="A368" t="str">
            <v>MIT2</v>
          </cell>
          <cell r="B368" t="str">
            <v>MIT2</v>
          </cell>
          <cell r="C368" t="str">
            <v xml:space="preserve"> Mít, ĐK gốc 1,5 cm ≤ Φ &lt;3cm</v>
          </cell>
          <cell r="D368" t="str">
            <v xml:space="preserve">Mít đường kính gốc 2 cm </v>
          </cell>
          <cell r="E368" t="str">
            <v>cây</v>
          </cell>
          <cell r="F368">
            <v>200000</v>
          </cell>
        </row>
        <row r="369">
          <cell r="A369" t="str">
            <v>MIT3</v>
          </cell>
          <cell r="B369" t="str">
            <v>M IT37</v>
          </cell>
          <cell r="C369" t="str">
            <v xml:space="preserve"> Mít, ĐK gốc 3cm ≤ Φ &lt;7cm</v>
          </cell>
          <cell r="D369" t="str">
            <v>Mít đường kính gốc 3 cm</v>
          </cell>
          <cell r="E369" t="str">
            <v>cây</v>
          </cell>
          <cell r="F369">
            <v>302000</v>
          </cell>
        </row>
        <row r="370">
          <cell r="A370" t="str">
            <v>MIT4</v>
          </cell>
          <cell r="B370" t="str">
            <v>M IT37</v>
          </cell>
          <cell r="C370" t="str">
            <v xml:space="preserve"> Mít, ĐK gốc 3cm ≤ Φ &lt;7cm</v>
          </cell>
          <cell r="D370" t="str">
            <v>Mít đường kính gốc 4 cm</v>
          </cell>
          <cell r="E370" t="str">
            <v>cây</v>
          </cell>
          <cell r="F370">
            <v>302000</v>
          </cell>
        </row>
        <row r="371">
          <cell r="A371" t="str">
            <v>MIT5</v>
          </cell>
          <cell r="B371" t="str">
            <v>M IT37</v>
          </cell>
          <cell r="C371" t="str">
            <v xml:space="preserve"> Mít, ĐK gốc 3cm ≤ Φ &lt;7cm</v>
          </cell>
          <cell r="D371" t="str">
            <v>Mít đường kính gốc 5 cm</v>
          </cell>
          <cell r="E371" t="str">
            <v>cây</v>
          </cell>
          <cell r="F371">
            <v>302000</v>
          </cell>
        </row>
        <row r="372">
          <cell r="A372" t="str">
            <v>MIT6</v>
          </cell>
          <cell r="B372" t="str">
            <v>M IT37</v>
          </cell>
          <cell r="C372" t="str">
            <v xml:space="preserve"> Mít, ĐK gốc 3cm ≤ Φ &lt;7cm</v>
          </cell>
          <cell r="D372" t="str">
            <v>Mít đường kính gốc 6 cm</v>
          </cell>
          <cell r="E372" t="str">
            <v>cây</v>
          </cell>
          <cell r="F372">
            <v>302000</v>
          </cell>
        </row>
        <row r="373">
          <cell r="A373" t="str">
            <v>MIT7</v>
          </cell>
          <cell r="B373" t="str">
            <v>M IT37</v>
          </cell>
          <cell r="C373" t="str">
            <v xml:space="preserve"> Mít, ĐK gốc 3cm ≤ Φ &lt;7cm</v>
          </cell>
          <cell r="D373" t="str">
            <v>Mít đường kính gốc 7 cm</v>
          </cell>
          <cell r="E373" t="str">
            <v>cây</v>
          </cell>
          <cell r="F373">
            <v>302000</v>
          </cell>
        </row>
        <row r="374">
          <cell r="A374" t="str">
            <v>MIT8</v>
          </cell>
          <cell r="B374" t="str">
            <v>M IT37</v>
          </cell>
          <cell r="C374" t="str">
            <v xml:space="preserve"> Mít, ĐK gốc 3cm ≤ Φ &lt;7cm</v>
          </cell>
          <cell r="D374" t="str">
            <v>Mít đường kính gốc 8 cm</v>
          </cell>
          <cell r="E374" t="str">
            <v>cây</v>
          </cell>
          <cell r="F374">
            <v>302000</v>
          </cell>
        </row>
        <row r="375">
          <cell r="A375" t="str">
            <v>MIT9</v>
          </cell>
          <cell r="B375" t="str">
            <v>MIT912</v>
          </cell>
          <cell r="C375" t="str">
            <v xml:space="preserve"> Mít, ĐK gốc 9cm ≤ Φ &lt;12cm</v>
          </cell>
          <cell r="D375" t="str">
            <v>Mít đường kính gốc 9 cm</v>
          </cell>
          <cell r="E375" t="str">
            <v>cây</v>
          </cell>
          <cell r="F375">
            <v>404000</v>
          </cell>
        </row>
        <row r="376">
          <cell r="A376" t="str">
            <v>MIT10</v>
          </cell>
          <cell r="B376" t="str">
            <v>MIT912</v>
          </cell>
          <cell r="C376" t="str">
            <v xml:space="preserve"> Mít, ĐK gốc 9cm ≤ Φ &lt;12cm</v>
          </cell>
          <cell r="D376" t="str">
            <v>Mít đường kính gốc 10 cm</v>
          </cell>
          <cell r="E376" t="str">
            <v>cây</v>
          </cell>
          <cell r="F376">
            <v>404000</v>
          </cell>
        </row>
        <row r="377">
          <cell r="A377" t="str">
            <v>MIT11</v>
          </cell>
          <cell r="B377" t="str">
            <v>MIT912</v>
          </cell>
          <cell r="C377" t="str">
            <v xml:space="preserve"> Mít, ĐK gốc 9cm ≤ Φ &lt;12cm</v>
          </cell>
          <cell r="D377" t="str">
            <v>Mít đường kính gốc 11cm</v>
          </cell>
          <cell r="E377" t="str">
            <v>cây</v>
          </cell>
          <cell r="F377">
            <v>404000</v>
          </cell>
        </row>
        <row r="378">
          <cell r="A378" t="str">
            <v>MIT12</v>
          </cell>
          <cell r="B378" t="str">
            <v>MIT1215</v>
          </cell>
          <cell r="C378" t="str">
            <v xml:space="preserve"> Mít, ĐK gốc 12cm ≤ Φ &lt;15cm</v>
          </cell>
          <cell r="D378" t="str">
            <v>Mít đường kính gốc 12 cm</v>
          </cell>
          <cell r="E378" t="str">
            <v>cây</v>
          </cell>
          <cell r="F378">
            <v>506000</v>
          </cell>
        </row>
        <row r="379">
          <cell r="A379" t="str">
            <v>MIT13</v>
          </cell>
          <cell r="B379" t="str">
            <v>MIT1215</v>
          </cell>
          <cell r="C379" t="str">
            <v xml:space="preserve"> Mít, ĐK gốc 12cm ≤ Φ &lt;15cm</v>
          </cell>
          <cell r="D379" t="str">
            <v>Mít đường kính gốc 13 cm</v>
          </cell>
          <cell r="E379" t="str">
            <v>cây</v>
          </cell>
          <cell r="F379">
            <v>506000</v>
          </cell>
        </row>
        <row r="380">
          <cell r="A380" t="str">
            <v>MIT14</v>
          </cell>
          <cell r="B380" t="str">
            <v>MIT1215</v>
          </cell>
          <cell r="C380" t="str">
            <v xml:space="preserve"> Mít, ĐK gốc 12cm ≤ Φ &lt;15cm</v>
          </cell>
          <cell r="D380" t="str">
            <v>Mít đường kính gốc 14 cm</v>
          </cell>
          <cell r="E380" t="str">
            <v>cây</v>
          </cell>
          <cell r="F380">
            <v>506000</v>
          </cell>
        </row>
        <row r="381">
          <cell r="A381" t="str">
            <v>MIT15</v>
          </cell>
          <cell r="B381" t="str">
            <v>MIT1519</v>
          </cell>
          <cell r="C381" t="str">
            <v xml:space="preserve"> Mít, ĐK gốc 15cm ≤ Φ &lt;19cm</v>
          </cell>
          <cell r="D381" t="str">
            <v>Mít đường kính gốc 15 cm</v>
          </cell>
          <cell r="E381" t="str">
            <v>cây</v>
          </cell>
          <cell r="F381">
            <v>608000</v>
          </cell>
        </row>
        <row r="382">
          <cell r="A382" t="str">
            <v>MIT16</v>
          </cell>
          <cell r="B382" t="str">
            <v>MIT1519</v>
          </cell>
          <cell r="C382" t="str">
            <v xml:space="preserve"> Mít, ĐK gốc 15cm ≤ Φ &lt;19cm</v>
          </cell>
          <cell r="D382" t="str">
            <v>Mít đường kính gốc 16 cm</v>
          </cell>
          <cell r="E382" t="str">
            <v>cây</v>
          </cell>
          <cell r="F382">
            <v>608000</v>
          </cell>
        </row>
        <row r="383">
          <cell r="A383" t="str">
            <v>MIT17</v>
          </cell>
          <cell r="B383" t="str">
            <v>MIT1519</v>
          </cell>
          <cell r="C383" t="str">
            <v xml:space="preserve"> Mít, ĐK gốc 15cm ≤ Φ &lt;19cm</v>
          </cell>
          <cell r="D383" t="str">
            <v>Mít đường kính gốc 17 cm</v>
          </cell>
          <cell r="E383" t="str">
            <v>cây</v>
          </cell>
          <cell r="F383">
            <v>608000</v>
          </cell>
        </row>
        <row r="384">
          <cell r="A384" t="str">
            <v>MIT18</v>
          </cell>
          <cell r="B384" t="str">
            <v>MIT1519</v>
          </cell>
          <cell r="C384" t="str">
            <v xml:space="preserve"> Mít, ĐK gốc 15cm ≤ Φ &lt;19cm</v>
          </cell>
          <cell r="D384" t="str">
            <v>Mít đường kính gốc 18 cm</v>
          </cell>
          <cell r="E384" t="str">
            <v>cây</v>
          </cell>
          <cell r="F384">
            <v>608000</v>
          </cell>
        </row>
        <row r="385">
          <cell r="A385" t="str">
            <v>MIT19</v>
          </cell>
          <cell r="B385" t="str">
            <v>MIT1925</v>
          </cell>
          <cell r="C385" t="str">
            <v xml:space="preserve"> Mít, ĐK gốc 19cm  ≤ Φ &lt;25cm</v>
          </cell>
          <cell r="D385" t="str">
            <v>Mít đường kính gốc 19 cm</v>
          </cell>
          <cell r="E385" t="str">
            <v>cây</v>
          </cell>
          <cell r="F385">
            <v>710000</v>
          </cell>
        </row>
        <row r="386">
          <cell r="A386" t="str">
            <v>MIT20</v>
          </cell>
          <cell r="B386" t="str">
            <v>MIT1925</v>
          </cell>
          <cell r="C386" t="str">
            <v xml:space="preserve"> Mít, ĐK gốc 19cm  ≤ Φ &lt;25cm</v>
          </cell>
          <cell r="D386" t="str">
            <v>Mít đường kính gốc 20 cm</v>
          </cell>
          <cell r="E386" t="str">
            <v>cây</v>
          </cell>
          <cell r="F386">
            <v>710000</v>
          </cell>
        </row>
        <row r="387">
          <cell r="A387" t="str">
            <v>MIT21</v>
          </cell>
          <cell r="B387" t="str">
            <v>MIT1925</v>
          </cell>
          <cell r="C387" t="str">
            <v xml:space="preserve"> Mít, ĐK gốc 19cm  ≤ Φ &lt;25cm</v>
          </cell>
          <cell r="D387" t="str">
            <v>Mít đường kính gốc 21 cm</v>
          </cell>
          <cell r="E387" t="str">
            <v>cây</v>
          </cell>
          <cell r="F387">
            <v>710000</v>
          </cell>
        </row>
        <row r="388">
          <cell r="A388" t="str">
            <v>MIT22</v>
          </cell>
          <cell r="B388" t="str">
            <v>MIT1925</v>
          </cell>
          <cell r="C388" t="str">
            <v xml:space="preserve"> Mít, ĐK gốc 19cm  ≤ Φ &lt;25cm</v>
          </cell>
          <cell r="D388" t="str">
            <v>Mít đường kính gốc 22 cm</v>
          </cell>
          <cell r="E388" t="str">
            <v>cây</v>
          </cell>
          <cell r="F388">
            <v>710000</v>
          </cell>
        </row>
        <row r="389">
          <cell r="A389" t="str">
            <v>MIT23</v>
          </cell>
          <cell r="B389" t="str">
            <v>MIT1925</v>
          </cell>
          <cell r="C389" t="str">
            <v xml:space="preserve"> Mít, ĐK gốc 19cm  ≤ Φ &lt;25cm</v>
          </cell>
          <cell r="D389" t="str">
            <v>Mít đường kính gốc 23 cm</v>
          </cell>
          <cell r="E389" t="str">
            <v>cây</v>
          </cell>
          <cell r="F389">
            <v>710000</v>
          </cell>
        </row>
        <row r="390">
          <cell r="A390" t="str">
            <v>MIT24</v>
          </cell>
          <cell r="B390" t="str">
            <v>MIT1925</v>
          </cell>
          <cell r="C390" t="str">
            <v xml:space="preserve"> Mít, ĐK gốc 19cm  ≤ Φ &lt;25cm</v>
          </cell>
          <cell r="D390" t="str">
            <v>Mít đường kính gốc 24 cm</v>
          </cell>
          <cell r="E390" t="str">
            <v>cây</v>
          </cell>
          <cell r="F390">
            <v>710000</v>
          </cell>
        </row>
        <row r="391">
          <cell r="A391" t="str">
            <v>MIT25</v>
          </cell>
          <cell r="B391" t="str">
            <v>MIT2529</v>
          </cell>
          <cell r="C391" t="str">
            <v xml:space="preserve"> Mít, ĐK gốc 25cm ≤ Φ &lt;29cm</v>
          </cell>
          <cell r="D391" t="str">
            <v>Mít đường kính gốc 25 cm</v>
          </cell>
          <cell r="E391" t="str">
            <v>cây</v>
          </cell>
          <cell r="F391">
            <v>812000</v>
          </cell>
        </row>
        <row r="392">
          <cell r="A392" t="str">
            <v>MIT26</v>
          </cell>
          <cell r="B392" t="str">
            <v>MIT2529</v>
          </cell>
          <cell r="C392" t="str">
            <v xml:space="preserve"> Mít, ĐK gốc 25cm ≤ Φ &lt;29cm</v>
          </cell>
          <cell r="D392" t="str">
            <v>Mít đường kính gốc 26 cm</v>
          </cell>
          <cell r="E392" t="str">
            <v>cây</v>
          </cell>
          <cell r="F392">
            <v>812000</v>
          </cell>
        </row>
        <row r="393">
          <cell r="A393" t="str">
            <v>MIT27</v>
          </cell>
          <cell r="B393" t="str">
            <v>MIT2529</v>
          </cell>
          <cell r="C393" t="str">
            <v xml:space="preserve"> Mít, ĐK gốc 25cm ≤ Φ &lt;29cm</v>
          </cell>
          <cell r="D393" t="str">
            <v>Mít đường kính gốc 27 cm</v>
          </cell>
          <cell r="E393" t="str">
            <v>cây</v>
          </cell>
          <cell r="F393">
            <v>812000</v>
          </cell>
        </row>
        <row r="394">
          <cell r="A394" t="str">
            <v>MIT28</v>
          </cell>
          <cell r="B394" t="str">
            <v>MIT2529</v>
          </cell>
          <cell r="C394" t="str">
            <v xml:space="preserve"> Mít, ĐK gốc 25cm ≤ Φ &lt;29cm</v>
          </cell>
          <cell r="D394" t="str">
            <v>Mít đường kính gốc 28 cm</v>
          </cell>
          <cell r="E394" t="str">
            <v>cây</v>
          </cell>
          <cell r="F394">
            <v>812000</v>
          </cell>
        </row>
        <row r="395">
          <cell r="A395" t="str">
            <v>MIT29</v>
          </cell>
          <cell r="B395" t="str">
            <v>MIT2932</v>
          </cell>
          <cell r="C395" t="str">
            <v xml:space="preserve"> Mít, ĐK gốc 29cm ≤ Φ &lt;32cm</v>
          </cell>
          <cell r="D395" t="str">
            <v>Mít đường kính gốc 29 cm</v>
          </cell>
          <cell r="E395" t="str">
            <v>cây</v>
          </cell>
          <cell r="F395">
            <v>914000</v>
          </cell>
        </row>
        <row r="396">
          <cell r="A396" t="str">
            <v>MIT30</v>
          </cell>
          <cell r="B396" t="str">
            <v>MIT2932</v>
          </cell>
          <cell r="C396" t="str">
            <v xml:space="preserve"> Mít, ĐK gốc 29cm ≤ Φ &lt;32cm</v>
          </cell>
          <cell r="D396" t="str">
            <v>Mít đường kính gốc 30 cm</v>
          </cell>
          <cell r="E396" t="str">
            <v>cây</v>
          </cell>
          <cell r="F396">
            <v>914000</v>
          </cell>
        </row>
        <row r="397">
          <cell r="A397" t="str">
            <v>MIT31</v>
          </cell>
          <cell r="B397" t="str">
            <v>MIT2932</v>
          </cell>
          <cell r="C397" t="str">
            <v xml:space="preserve"> Mít, ĐK gốc 29cm ≤ Φ &lt;32cm</v>
          </cell>
          <cell r="D397" t="str">
            <v>Mít đường kính gốc 31 cm</v>
          </cell>
          <cell r="E397" t="str">
            <v>cây</v>
          </cell>
          <cell r="F397">
            <v>914000</v>
          </cell>
        </row>
        <row r="398">
          <cell r="A398" t="str">
            <v>MIT32</v>
          </cell>
          <cell r="B398" t="str">
            <v>MIT3239</v>
          </cell>
          <cell r="C398" t="str">
            <v xml:space="preserve"> Mít, ĐK gốc 32 cm ≤ Φ &lt;39cm</v>
          </cell>
          <cell r="D398" t="str">
            <v>Mít đường kính gốc 32 cm</v>
          </cell>
          <cell r="E398" t="str">
            <v>cây</v>
          </cell>
          <cell r="F398">
            <v>1016000</v>
          </cell>
        </row>
        <row r="399">
          <cell r="A399" t="str">
            <v>MIT33</v>
          </cell>
          <cell r="B399" t="str">
            <v>MIT3239</v>
          </cell>
          <cell r="C399" t="str">
            <v xml:space="preserve"> Mít, ĐK gốc 32 cm ≤ Φ &lt;39cm</v>
          </cell>
          <cell r="D399" t="str">
            <v>Mít đường kính gốc 33 cm</v>
          </cell>
          <cell r="E399" t="str">
            <v>cây</v>
          </cell>
          <cell r="F399">
            <v>1016000</v>
          </cell>
        </row>
        <row r="400">
          <cell r="A400" t="str">
            <v>MIT34</v>
          </cell>
          <cell r="B400" t="str">
            <v>MIT3239</v>
          </cell>
          <cell r="C400" t="str">
            <v xml:space="preserve"> Mít, ĐK gốc 32 cm ≤ Φ &lt;39cm</v>
          </cell>
          <cell r="D400" t="str">
            <v>Mít đường kính gốc 34 cm</v>
          </cell>
          <cell r="E400" t="str">
            <v>cây</v>
          </cell>
          <cell r="F400">
            <v>1016000</v>
          </cell>
        </row>
        <row r="401">
          <cell r="A401" t="str">
            <v>MIT35</v>
          </cell>
          <cell r="B401" t="str">
            <v>MIT3239</v>
          </cell>
          <cell r="C401" t="str">
            <v xml:space="preserve"> Mít, ĐK gốc 32 cm ≤ Φ &lt;39cm</v>
          </cell>
          <cell r="D401" t="str">
            <v>Mít đường kính gốc 35 cm</v>
          </cell>
          <cell r="E401" t="str">
            <v>cây</v>
          </cell>
          <cell r="F401">
            <v>1016000</v>
          </cell>
        </row>
        <row r="402">
          <cell r="A402" t="str">
            <v>MIT36</v>
          </cell>
          <cell r="B402" t="str">
            <v>MIT3239</v>
          </cell>
          <cell r="C402" t="str">
            <v xml:space="preserve"> Mít, ĐK gốc 32 cm ≤ Φ &lt;39cm</v>
          </cell>
          <cell r="D402" t="str">
            <v>Mít đường kính gốc 36 cm</v>
          </cell>
          <cell r="E402" t="str">
            <v>cây</v>
          </cell>
          <cell r="F402">
            <v>1016000</v>
          </cell>
        </row>
        <row r="403">
          <cell r="A403" t="str">
            <v>MIT37</v>
          </cell>
          <cell r="B403" t="str">
            <v>MIT3239</v>
          </cell>
          <cell r="C403" t="str">
            <v xml:space="preserve"> Mít, ĐK gốc 32 cm ≤ Φ &lt;39cm</v>
          </cell>
          <cell r="D403" t="str">
            <v>Mít đường kính gốc 37 cm</v>
          </cell>
          <cell r="E403" t="str">
            <v>cây</v>
          </cell>
          <cell r="F403">
            <v>1016000</v>
          </cell>
        </row>
        <row r="404">
          <cell r="A404" t="str">
            <v>MIT38</v>
          </cell>
          <cell r="B404" t="str">
            <v>MIT3239</v>
          </cell>
          <cell r="C404" t="str">
            <v xml:space="preserve"> Mít, ĐK gốc 32 cm ≤ Φ &lt;39cm</v>
          </cell>
          <cell r="D404" t="str">
            <v>Mít đường kính gốc 38 cm</v>
          </cell>
          <cell r="E404" t="str">
            <v>cây</v>
          </cell>
          <cell r="F404">
            <v>1016000</v>
          </cell>
        </row>
        <row r="405">
          <cell r="A405" t="str">
            <v>MIT40</v>
          </cell>
          <cell r="B405" t="str">
            <v>MIT4040</v>
          </cell>
          <cell r="C405" t="str">
            <v xml:space="preserve"> Mít, ĐK gốc trên 40 cm</v>
          </cell>
          <cell r="D405" t="str">
            <v>Mít đường kính gốc 40 cm</v>
          </cell>
          <cell r="E405" t="str">
            <v>cây</v>
          </cell>
          <cell r="F405">
            <v>1118000</v>
          </cell>
        </row>
        <row r="406">
          <cell r="A406" t="str">
            <v>MIT41</v>
          </cell>
          <cell r="B406" t="str">
            <v>MIT4040</v>
          </cell>
          <cell r="C406" t="str">
            <v xml:space="preserve"> Mít, ĐK gốc trên 40 cm</v>
          </cell>
          <cell r="D406" t="str">
            <v>Mít đường kính gốc 41 cm</v>
          </cell>
          <cell r="E406" t="str">
            <v>cây</v>
          </cell>
          <cell r="F406">
            <v>1118000</v>
          </cell>
        </row>
        <row r="407">
          <cell r="A407" t="str">
            <v>MIT42</v>
          </cell>
          <cell r="B407" t="str">
            <v>MIT4040</v>
          </cell>
          <cell r="C407" t="str">
            <v xml:space="preserve"> Mít, ĐK gốc trên 40 cm</v>
          </cell>
          <cell r="D407" t="str">
            <v>Mít đường kính gốc 42 cm</v>
          </cell>
          <cell r="E407" t="str">
            <v>cây</v>
          </cell>
          <cell r="F407">
            <v>1118000</v>
          </cell>
        </row>
        <row r="408">
          <cell r="A408" t="str">
            <v>MIT43</v>
          </cell>
          <cell r="B408" t="str">
            <v>MIT4040</v>
          </cell>
          <cell r="C408" t="str">
            <v xml:space="preserve"> Mít, ĐK gốc trên 40 cm</v>
          </cell>
          <cell r="D408" t="str">
            <v>Mít đường kính gốc 43 cm</v>
          </cell>
          <cell r="E408" t="str">
            <v>cây</v>
          </cell>
          <cell r="F408">
            <v>1118000</v>
          </cell>
        </row>
        <row r="409">
          <cell r="A409" t="str">
            <v>MIT44</v>
          </cell>
          <cell r="B409" t="str">
            <v>MIT4040</v>
          </cell>
          <cell r="C409" t="str">
            <v xml:space="preserve"> Mít, ĐK gốc trên 40 cm</v>
          </cell>
          <cell r="D409" t="str">
            <v>Mít đường kính gốc 44 cm</v>
          </cell>
          <cell r="E409" t="str">
            <v>cây</v>
          </cell>
          <cell r="F409">
            <v>1118000</v>
          </cell>
        </row>
        <row r="410">
          <cell r="A410" t="str">
            <v>MIT45</v>
          </cell>
          <cell r="B410" t="str">
            <v>MIT4040</v>
          </cell>
          <cell r="C410" t="str">
            <v xml:space="preserve"> Mít, ĐK gốc trên 40 cm</v>
          </cell>
          <cell r="D410" t="str">
            <v>Mít đường kính gốc 45 cm</v>
          </cell>
          <cell r="E410" t="str">
            <v>cây</v>
          </cell>
          <cell r="F410">
            <v>1118000</v>
          </cell>
        </row>
        <row r="411">
          <cell r="A411" t="str">
            <v>MIT46</v>
          </cell>
          <cell r="B411" t="str">
            <v>MIT4040</v>
          </cell>
          <cell r="C411" t="str">
            <v xml:space="preserve"> Mít, ĐK gốc trên 40 cm</v>
          </cell>
          <cell r="D411" t="str">
            <v>Mít đường kính gốc 46 cm</v>
          </cell>
          <cell r="E411" t="str">
            <v>cây</v>
          </cell>
          <cell r="F411">
            <v>1118000</v>
          </cell>
        </row>
        <row r="412">
          <cell r="A412" t="str">
            <v>MIT47</v>
          </cell>
          <cell r="B412" t="str">
            <v>MIT4040</v>
          </cell>
          <cell r="C412" t="str">
            <v xml:space="preserve"> Mít, ĐK gốc trên 40 cm</v>
          </cell>
          <cell r="D412" t="str">
            <v>Mít đường kính gốc 47 cm</v>
          </cell>
          <cell r="E412" t="str">
            <v>cây</v>
          </cell>
          <cell r="F412">
            <v>1118000</v>
          </cell>
        </row>
        <row r="413">
          <cell r="A413" t="str">
            <v>MIT48</v>
          </cell>
          <cell r="B413" t="str">
            <v>MIT4040</v>
          </cell>
          <cell r="C413" t="str">
            <v xml:space="preserve"> Mít, ĐK gốc trên 40 cm</v>
          </cell>
          <cell r="D413" t="str">
            <v>Mít đường kính gốc 48 cm</v>
          </cell>
          <cell r="E413" t="str">
            <v>cây</v>
          </cell>
          <cell r="F413">
            <v>1118000</v>
          </cell>
        </row>
        <row r="414">
          <cell r="A414" t="str">
            <v>MIT49</v>
          </cell>
          <cell r="B414" t="str">
            <v>MIT4040</v>
          </cell>
          <cell r="C414" t="str">
            <v xml:space="preserve"> Mít, ĐK gốc trên 40 cm</v>
          </cell>
          <cell r="D414" t="str">
            <v>Mít đường kính gốc 49 cm</v>
          </cell>
          <cell r="E414" t="str">
            <v>cây</v>
          </cell>
          <cell r="F414">
            <v>1118000</v>
          </cell>
        </row>
        <row r="415">
          <cell r="A415" t="str">
            <v>MIT50</v>
          </cell>
          <cell r="B415" t="str">
            <v>MIT4040</v>
          </cell>
          <cell r="C415" t="str">
            <v xml:space="preserve"> Mít, ĐK gốc trên 40 cm</v>
          </cell>
          <cell r="D415" t="str">
            <v>Mít đường kính gốc 50 cm</v>
          </cell>
          <cell r="E415" t="str">
            <v>cây</v>
          </cell>
          <cell r="F415">
            <v>1118000</v>
          </cell>
        </row>
        <row r="416">
          <cell r="A416" t="str">
            <v>SAUM</v>
          </cell>
          <cell r="B416" t="str">
            <v>SAUM</v>
          </cell>
          <cell r="C416" t="str">
            <v>Sấu, mới trồng (3 tháng đến dưới 1 năm)</v>
          </cell>
          <cell r="D416" t="str">
            <v>Sấu mới trồng dưới 1 năm tuổi</v>
          </cell>
          <cell r="E416" t="str">
            <v>cây</v>
          </cell>
          <cell r="F416">
            <v>32000</v>
          </cell>
        </row>
        <row r="417">
          <cell r="A417" t="str">
            <v>SAUM1</v>
          </cell>
          <cell r="B417" t="str">
            <v>SAUM1</v>
          </cell>
          <cell r="C417" t="str">
            <v xml:space="preserve"> Sấu,Trồng từ 1đến 2 năm, 0,4m ≤ H &lt;1m</v>
          </cell>
          <cell r="D417" t="str">
            <v xml:space="preserve"> Sấu, mới trồng từ 1 đến 2 năm tuổi</v>
          </cell>
          <cell r="E417" t="str">
            <v>cây</v>
          </cell>
          <cell r="F417">
            <v>54000</v>
          </cell>
        </row>
        <row r="418">
          <cell r="A418" t="str">
            <v>SAUM2</v>
          </cell>
          <cell r="B418" t="str">
            <v>SAUM2</v>
          </cell>
          <cell r="C418" t="str">
            <v xml:space="preserve"> Sấu, Trồng từ 2 năm, chiều cao H ≥ 1m</v>
          </cell>
          <cell r="D418" t="str">
            <v xml:space="preserve"> Sấu, mới trồng trên 2 năm tuổi</v>
          </cell>
          <cell r="E418" t="str">
            <v>cây</v>
          </cell>
          <cell r="F418">
            <v>76000</v>
          </cell>
        </row>
        <row r="419">
          <cell r="A419" t="str">
            <v>SAU1</v>
          </cell>
          <cell r="B419" t="str">
            <v>SAU1</v>
          </cell>
          <cell r="C419" t="str">
            <v>Sấu, ĐK gốc 1cm ≤ Φ &lt;1,5cm</v>
          </cell>
          <cell r="D419" t="str">
            <v xml:space="preserve">Sấu, đường kính gốc 1 cm </v>
          </cell>
          <cell r="E419" t="str">
            <v>cây</v>
          </cell>
          <cell r="F419">
            <v>138000</v>
          </cell>
        </row>
        <row r="420">
          <cell r="A420" t="str">
            <v>SAU2</v>
          </cell>
          <cell r="B420" t="str">
            <v>SAU2</v>
          </cell>
          <cell r="C420" t="str">
            <v>Sấu, ĐK gốc 1,5 cm ≤ Φ &lt;3cm</v>
          </cell>
          <cell r="D420" t="str">
            <v xml:space="preserve">Sấu, đường kính gốc 2 cm </v>
          </cell>
          <cell r="E420" t="str">
            <v>cây</v>
          </cell>
          <cell r="F420">
            <v>138000</v>
          </cell>
        </row>
        <row r="421">
          <cell r="A421" t="str">
            <v>SAU3</v>
          </cell>
          <cell r="B421" t="str">
            <v>SAU37</v>
          </cell>
          <cell r="C421" t="str">
            <v>Sấu, ĐK gốc 3cm ≤ Φ &lt;7cm</v>
          </cell>
          <cell r="D421" t="str">
            <v>Sấu, đường kính gốc 3 cm</v>
          </cell>
          <cell r="E421" t="str">
            <v>cây</v>
          </cell>
          <cell r="F421">
            <v>200000</v>
          </cell>
        </row>
        <row r="422">
          <cell r="A422" t="str">
            <v>SAU4</v>
          </cell>
          <cell r="B422" t="str">
            <v>SAU37</v>
          </cell>
          <cell r="C422" t="str">
            <v>Sấu, ĐK gốc 3cm ≤ Φ &lt;7cm</v>
          </cell>
          <cell r="D422" t="str">
            <v>Sấu, đường kính gốc 4 cm</v>
          </cell>
          <cell r="E422" t="str">
            <v>cây</v>
          </cell>
          <cell r="F422">
            <v>302000</v>
          </cell>
        </row>
        <row r="423">
          <cell r="A423" t="str">
            <v>SAU5</v>
          </cell>
          <cell r="B423" t="str">
            <v>SAU37</v>
          </cell>
          <cell r="C423" t="str">
            <v>Sấu, ĐK gốc 3cm ≤ Φ &lt;7cm</v>
          </cell>
          <cell r="D423" t="str">
            <v>Sấu, đường kính gốc 5 cm</v>
          </cell>
          <cell r="E423" t="str">
            <v>cây</v>
          </cell>
          <cell r="F423">
            <v>302000</v>
          </cell>
        </row>
        <row r="424">
          <cell r="A424" t="str">
            <v>SAU6</v>
          </cell>
          <cell r="B424" t="str">
            <v>SAU37</v>
          </cell>
          <cell r="C424" t="str">
            <v>Sấu, ĐK gốc 3cm ≤ Φ &lt;7cm</v>
          </cell>
          <cell r="D424" t="str">
            <v>Sấu, đường kính gốc 6 cm</v>
          </cell>
          <cell r="E424" t="str">
            <v>cây</v>
          </cell>
          <cell r="F424">
            <v>302000</v>
          </cell>
        </row>
        <row r="425">
          <cell r="A425" t="str">
            <v>SAU9</v>
          </cell>
          <cell r="B425" t="str">
            <v>SAU912</v>
          </cell>
          <cell r="C425" t="str">
            <v>Sấu, ĐK gốc 9cm ≤ Φ &lt;12cm</v>
          </cell>
          <cell r="D425" t="str">
            <v>Sấu, đường kính gốc 9 cm</v>
          </cell>
          <cell r="E425" t="str">
            <v>cây</v>
          </cell>
          <cell r="F425">
            <v>404000</v>
          </cell>
        </row>
        <row r="426">
          <cell r="A426" t="str">
            <v>SAU10</v>
          </cell>
          <cell r="B426" t="str">
            <v>SAU912</v>
          </cell>
          <cell r="C426" t="str">
            <v>Sấu, ĐK gốc 9cm ≤ Φ &lt;12cm</v>
          </cell>
          <cell r="D426" t="str">
            <v>Sấu, đường kính gốc 10 cm</v>
          </cell>
          <cell r="E426" t="str">
            <v>cây</v>
          </cell>
          <cell r="F426">
            <v>404000</v>
          </cell>
        </row>
        <row r="427">
          <cell r="A427" t="str">
            <v>SAU11</v>
          </cell>
          <cell r="B427" t="str">
            <v>SAU912</v>
          </cell>
          <cell r="C427" t="str">
            <v>Sấu, ĐK gốc 9cm ≤ Φ &lt;12cm</v>
          </cell>
          <cell r="D427" t="str">
            <v>Sấu, đường kính gốc 11cm</v>
          </cell>
          <cell r="E427" t="str">
            <v>cây</v>
          </cell>
          <cell r="F427">
            <v>404000</v>
          </cell>
        </row>
        <row r="428">
          <cell r="A428" t="str">
            <v>SAU12</v>
          </cell>
          <cell r="B428" t="str">
            <v>SAU1215</v>
          </cell>
          <cell r="C428" t="str">
            <v>Sấu, ĐK gốc 12cm ≤ Φ &lt;15cm</v>
          </cell>
          <cell r="D428" t="str">
            <v>Sấu, đường kính gốc 12 cm</v>
          </cell>
          <cell r="E428" t="str">
            <v>cây</v>
          </cell>
          <cell r="F428">
            <v>506000</v>
          </cell>
        </row>
        <row r="429">
          <cell r="A429" t="str">
            <v>SAU13</v>
          </cell>
          <cell r="B429" t="str">
            <v>SAU1215</v>
          </cell>
          <cell r="C429" t="str">
            <v xml:space="preserve"> Sấu,ĐK gốc 12cm ≤ Φ &lt;15cm</v>
          </cell>
          <cell r="D429" t="str">
            <v>Sấu, đường kính gốc 13 cm</v>
          </cell>
          <cell r="E429" t="str">
            <v>cây</v>
          </cell>
          <cell r="F429">
            <v>506000</v>
          </cell>
        </row>
        <row r="430">
          <cell r="A430" t="str">
            <v>SAU14</v>
          </cell>
          <cell r="B430" t="str">
            <v>SAU1215</v>
          </cell>
          <cell r="C430" t="str">
            <v xml:space="preserve"> Sấu, ĐK gốc 12cm ≤ Φ &lt;15cm</v>
          </cell>
          <cell r="D430" t="str">
            <v>Sấu, đường kính gốc 14 cm</v>
          </cell>
          <cell r="E430" t="str">
            <v>cây</v>
          </cell>
          <cell r="F430">
            <v>506000</v>
          </cell>
        </row>
        <row r="431">
          <cell r="A431" t="str">
            <v>SAU15</v>
          </cell>
          <cell r="B431" t="str">
            <v>SAU1519</v>
          </cell>
          <cell r="C431" t="str">
            <v xml:space="preserve"> Sấu, ĐK gốc 15cm ≤ Φ &lt;19cm</v>
          </cell>
          <cell r="D431" t="str">
            <v>Sấu, đường kính gốc 15 cm</v>
          </cell>
          <cell r="E431" t="str">
            <v>cây</v>
          </cell>
          <cell r="F431">
            <v>608000</v>
          </cell>
        </row>
        <row r="432">
          <cell r="A432" t="str">
            <v>SAU16</v>
          </cell>
          <cell r="B432" t="str">
            <v>SAU1519</v>
          </cell>
          <cell r="C432" t="str">
            <v xml:space="preserve"> Sấu, ĐK gốc 15cm ≤ Φ &lt;19cm</v>
          </cell>
          <cell r="D432" t="str">
            <v>Sấu, đường kính gốc 16 cm</v>
          </cell>
          <cell r="E432" t="str">
            <v>cây</v>
          </cell>
          <cell r="F432">
            <v>608000</v>
          </cell>
        </row>
        <row r="433">
          <cell r="A433" t="str">
            <v>SAU17</v>
          </cell>
          <cell r="B433" t="str">
            <v>SAU1519</v>
          </cell>
          <cell r="C433" t="str">
            <v xml:space="preserve"> Sấu, ĐK gốc 15cm ≤ Φ &lt;19cm</v>
          </cell>
          <cell r="D433" t="str">
            <v>Sấu, đường kính gốc 17 cm</v>
          </cell>
          <cell r="E433" t="str">
            <v>cây</v>
          </cell>
          <cell r="F433">
            <v>608000</v>
          </cell>
        </row>
        <row r="434">
          <cell r="A434" t="str">
            <v>SAU18</v>
          </cell>
          <cell r="B434" t="str">
            <v>SAU1519</v>
          </cell>
          <cell r="C434" t="str">
            <v xml:space="preserve"> Sấu, ĐK gốc 15cm ≤ Φ &lt;19cm</v>
          </cell>
          <cell r="D434" t="str">
            <v>Sấu, đường kính gốc 18 cm</v>
          </cell>
          <cell r="E434" t="str">
            <v>cây</v>
          </cell>
          <cell r="F434">
            <v>608000</v>
          </cell>
        </row>
        <row r="435">
          <cell r="A435" t="str">
            <v>SAU19</v>
          </cell>
          <cell r="B435" t="str">
            <v>SAU1925</v>
          </cell>
          <cell r="C435" t="str">
            <v xml:space="preserve"> Sấu, ĐK gốc 19cm  ≤ Φ &lt;25cm</v>
          </cell>
          <cell r="D435" t="str">
            <v>Sấu, đường kính gốc 19 cm</v>
          </cell>
          <cell r="E435" t="str">
            <v>cây</v>
          </cell>
          <cell r="F435">
            <v>710000</v>
          </cell>
        </row>
        <row r="436">
          <cell r="A436" t="str">
            <v>SAU20</v>
          </cell>
          <cell r="B436" t="str">
            <v>SAU1925</v>
          </cell>
          <cell r="C436" t="str">
            <v xml:space="preserve"> Sấu, ĐK gốc 19cm  ≤ Φ &lt;25cm</v>
          </cell>
          <cell r="D436" t="str">
            <v>Sấu, đường kính gốc 20 cm</v>
          </cell>
          <cell r="E436" t="str">
            <v>cây</v>
          </cell>
          <cell r="F436">
            <v>710000</v>
          </cell>
        </row>
        <row r="437">
          <cell r="A437" t="str">
            <v>SAU21</v>
          </cell>
          <cell r="B437" t="str">
            <v>SAU1925</v>
          </cell>
          <cell r="C437" t="str">
            <v xml:space="preserve"> Sấu, ĐK gốc 19cm  ≤ Φ &lt;25cm</v>
          </cell>
          <cell r="D437" t="str">
            <v>Sấu, đường kính gốc 21 cm</v>
          </cell>
          <cell r="E437" t="str">
            <v>cây</v>
          </cell>
          <cell r="F437">
            <v>710000</v>
          </cell>
        </row>
        <row r="438">
          <cell r="A438" t="str">
            <v>SAU22</v>
          </cell>
          <cell r="B438" t="str">
            <v>SAU1925</v>
          </cell>
          <cell r="C438" t="str">
            <v xml:space="preserve"> Sấu, ĐK gốc 19cm  ≤ Φ &lt;25cm</v>
          </cell>
          <cell r="D438" t="str">
            <v>Sấu, đường kính gốc 22 cm</v>
          </cell>
          <cell r="E438" t="str">
            <v>cây</v>
          </cell>
          <cell r="F438">
            <v>710000</v>
          </cell>
        </row>
        <row r="439">
          <cell r="A439" t="str">
            <v>SAU23</v>
          </cell>
          <cell r="B439" t="str">
            <v>SAU1925</v>
          </cell>
          <cell r="C439" t="str">
            <v xml:space="preserve"> Sấu, ĐK gốc 19cm  ≤ Φ &lt;25cm</v>
          </cell>
          <cell r="D439" t="str">
            <v>Sấu, đường kính gốc 23 cm</v>
          </cell>
          <cell r="E439" t="str">
            <v>cây</v>
          </cell>
          <cell r="F439">
            <v>710000</v>
          </cell>
        </row>
        <row r="440">
          <cell r="A440" t="str">
            <v>SAU24</v>
          </cell>
          <cell r="B440" t="str">
            <v>SAU1925</v>
          </cell>
          <cell r="C440" t="str">
            <v xml:space="preserve"> Sấu, ĐK gốc 19cm  ≤ Φ &lt;25cm</v>
          </cell>
          <cell r="D440" t="str">
            <v>Sấu, đường kính gốc 24 cm</v>
          </cell>
          <cell r="E440" t="str">
            <v>cây</v>
          </cell>
          <cell r="F440">
            <v>710000</v>
          </cell>
        </row>
        <row r="441">
          <cell r="A441" t="str">
            <v>SAU25</v>
          </cell>
          <cell r="B441" t="str">
            <v>SAU2529</v>
          </cell>
          <cell r="C441" t="str">
            <v xml:space="preserve"> Sấu, ĐK gốc 25cm ≤ Φ &lt;29cm</v>
          </cell>
          <cell r="D441" t="str">
            <v>Sấu, đường kính gốc 25 cm</v>
          </cell>
          <cell r="E441" t="str">
            <v>cây</v>
          </cell>
          <cell r="F441">
            <v>812000</v>
          </cell>
        </row>
        <row r="442">
          <cell r="A442" t="str">
            <v>SAU26</v>
          </cell>
          <cell r="B442" t="str">
            <v>SAU2529</v>
          </cell>
          <cell r="C442" t="str">
            <v xml:space="preserve"> Sấu, ĐK gốc 25cm ≤ Φ &lt;29cm</v>
          </cell>
          <cell r="D442" t="str">
            <v>Sấu, đường kính gốc 26 cm</v>
          </cell>
          <cell r="E442" t="str">
            <v>cây</v>
          </cell>
          <cell r="F442">
            <v>812000</v>
          </cell>
        </row>
        <row r="443">
          <cell r="A443" t="str">
            <v>SAU27</v>
          </cell>
          <cell r="B443" t="str">
            <v>SAU2529</v>
          </cell>
          <cell r="C443" t="str">
            <v xml:space="preserve"> Sấu, ĐK gốc 25cm ≤ Φ &lt;29cm</v>
          </cell>
          <cell r="D443" t="str">
            <v>Sấu, đường kính gốc 27 cm</v>
          </cell>
          <cell r="E443" t="str">
            <v>cây</v>
          </cell>
          <cell r="F443">
            <v>812000</v>
          </cell>
        </row>
        <row r="444">
          <cell r="A444" t="str">
            <v>SAU28</v>
          </cell>
          <cell r="B444" t="str">
            <v>SAU2529</v>
          </cell>
          <cell r="C444" t="str">
            <v xml:space="preserve"> Sấu, ĐK gốc 25cm ≤ Φ &lt;29cm</v>
          </cell>
          <cell r="D444" t="str">
            <v>Sấu, đường kính gốc 28 cm</v>
          </cell>
          <cell r="E444" t="str">
            <v>cây</v>
          </cell>
          <cell r="F444">
            <v>812000</v>
          </cell>
        </row>
        <row r="445">
          <cell r="A445" t="str">
            <v>SAU29</v>
          </cell>
          <cell r="B445" t="str">
            <v>SAU2932</v>
          </cell>
          <cell r="C445" t="str">
            <v xml:space="preserve"> Sấu, ĐK gốc 29cm ≤ Φ &lt;32cm</v>
          </cell>
          <cell r="D445" t="str">
            <v>Sấu, đường kính gốc 29 cm</v>
          </cell>
          <cell r="E445" t="str">
            <v>cây</v>
          </cell>
          <cell r="F445">
            <v>914000</v>
          </cell>
        </row>
        <row r="446">
          <cell r="A446" t="str">
            <v>SAU30</v>
          </cell>
          <cell r="B446" t="str">
            <v>SAU2932</v>
          </cell>
          <cell r="C446" t="str">
            <v xml:space="preserve"> Sấu, ĐK gốc 29cm ≤ Φ &lt;32cm</v>
          </cell>
          <cell r="D446" t="str">
            <v>Sấu, đường kính gốc 30 cm</v>
          </cell>
          <cell r="E446" t="str">
            <v>cây</v>
          </cell>
          <cell r="F446">
            <v>914000</v>
          </cell>
        </row>
        <row r="447">
          <cell r="A447" t="str">
            <v>SAU31</v>
          </cell>
          <cell r="B447" t="str">
            <v>SAU2932</v>
          </cell>
          <cell r="C447" t="str">
            <v xml:space="preserve"> Sấu, ĐK gốc 29cm ≤ Φ &lt;32cm</v>
          </cell>
          <cell r="D447" t="str">
            <v>Sấu, đường kính gốc 31 cm</v>
          </cell>
          <cell r="E447" t="str">
            <v>cây</v>
          </cell>
          <cell r="F447">
            <v>914000</v>
          </cell>
        </row>
        <row r="448">
          <cell r="A448" t="str">
            <v>SAU32</v>
          </cell>
          <cell r="B448" t="str">
            <v>SAU3239</v>
          </cell>
          <cell r="C448" t="str">
            <v xml:space="preserve"> Sấu, ĐK gốc 32 cm ≤ Φ &lt;39cm</v>
          </cell>
          <cell r="D448" t="str">
            <v>Sấu, đường kính gốc 32 cm</v>
          </cell>
          <cell r="E448" t="str">
            <v>cây</v>
          </cell>
          <cell r="F448">
            <v>1016000</v>
          </cell>
        </row>
        <row r="449">
          <cell r="A449" t="str">
            <v>SAU33</v>
          </cell>
          <cell r="B449" t="str">
            <v>SAU3239</v>
          </cell>
          <cell r="C449" t="str">
            <v xml:space="preserve"> Sấu, ĐK gốc 32 cm ≤ Φ &lt;39cm</v>
          </cell>
          <cell r="D449" t="str">
            <v>Sấu, đường kính gốc 33 cm</v>
          </cell>
          <cell r="E449" t="str">
            <v>cây</v>
          </cell>
          <cell r="F449">
            <v>1016000</v>
          </cell>
        </row>
        <row r="450">
          <cell r="A450" t="str">
            <v>SAU34</v>
          </cell>
          <cell r="B450" t="str">
            <v>SAU3239</v>
          </cell>
          <cell r="C450" t="str">
            <v>Sấu, ĐK gốc 32 cm ≤ Φ &lt;39cm</v>
          </cell>
          <cell r="D450" t="str">
            <v>Sấu, đường kính gốc 34 cm</v>
          </cell>
          <cell r="E450" t="str">
            <v>cây</v>
          </cell>
          <cell r="F450">
            <v>1016000</v>
          </cell>
        </row>
        <row r="451">
          <cell r="A451" t="str">
            <v>SAU35</v>
          </cell>
          <cell r="B451" t="str">
            <v>SAU3239</v>
          </cell>
          <cell r="C451" t="str">
            <v xml:space="preserve"> Sấu, ĐK gốc 32 cm ≤ Φ &lt;39cm</v>
          </cell>
          <cell r="D451" t="str">
            <v>Sấu, đường kính gốc 35 cm</v>
          </cell>
          <cell r="E451" t="str">
            <v>cây</v>
          </cell>
          <cell r="F451">
            <v>1016000</v>
          </cell>
        </row>
        <row r="452">
          <cell r="A452" t="str">
            <v>SAU36</v>
          </cell>
          <cell r="B452" t="str">
            <v>SAU3239</v>
          </cell>
          <cell r="C452" t="str">
            <v xml:space="preserve"> Sấu, ĐK gốc 32 cm ≤ Φ &lt;39cm</v>
          </cell>
          <cell r="D452" t="str">
            <v>Sấu, đường kính gốc 36 cm</v>
          </cell>
          <cell r="E452" t="str">
            <v>cây</v>
          </cell>
          <cell r="F452">
            <v>1016000</v>
          </cell>
        </row>
        <row r="453">
          <cell r="A453" t="str">
            <v>SAU37</v>
          </cell>
          <cell r="B453" t="str">
            <v>SAU3239</v>
          </cell>
          <cell r="C453" t="str">
            <v xml:space="preserve"> Sấu, ĐK gốc 32 cm ≤ Φ &lt;39cm</v>
          </cell>
          <cell r="D453" t="str">
            <v>Sấu, đường kính gốc 37 cm</v>
          </cell>
          <cell r="E453" t="str">
            <v>cây</v>
          </cell>
          <cell r="F453">
            <v>1016000</v>
          </cell>
        </row>
        <row r="454">
          <cell r="A454" t="str">
            <v>SAU38</v>
          </cell>
          <cell r="B454" t="str">
            <v>SAU3239</v>
          </cell>
          <cell r="C454" t="str">
            <v>Sấu, ĐK gốc 32 cm ≤ Φ &lt;39cm</v>
          </cell>
          <cell r="D454" t="str">
            <v>Sấu, đường kính gốc 38 cm</v>
          </cell>
          <cell r="E454" t="str">
            <v>cây</v>
          </cell>
          <cell r="F454">
            <v>1016000</v>
          </cell>
        </row>
        <row r="455">
          <cell r="A455" t="str">
            <v>SAU40</v>
          </cell>
          <cell r="B455" t="str">
            <v>SAU4040</v>
          </cell>
          <cell r="C455" t="str">
            <v xml:space="preserve"> Sấu, ĐK gốc trên 40 cm</v>
          </cell>
          <cell r="D455" t="str">
            <v>Sấu, đường kính gốc 40 cm</v>
          </cell>
          <cell r="E455" t="str">
            <v>cây</v>
          </cell>
          <cell r="F455">
            <v>1118000</v>
          </cell>
        </row>
        <row r="456">
          <cell r="A456" t="str">
            <v>SAU41</v>
          </cell>
          <cell r="B456" t="str">
            <v>SAU4040</v>
          </cell>
          <cell r="C456" t="str">
            <v>Sấu, ĐK gốc trên 40 cm</v>
          </cell>
          <cell r="D456" t="str">
            <v>Sấu, đường kính gốc 41 cm</v>
          </cell>
          <cell r="E456" t="str">
            <v>cây</v>
          </cell>
          <cell r="F456">
            <v>1118000</v>
          </cell>
        </row>
        <row r="457">
          <cell r="A457" t="str">
            <v>SAU42</v>
          </cell>
          <cell r="B457" t="str">
            <v>SAU4040</v>
          </cell>
          <cell r="C457" t="str">
            <v>Sấu, ĐK gốc trên 40 cm</v>
          </cell>
          <cell r="D457" t="str">
            <v>Sấu, đường kính gốc 42 cm</v>
          </cell>
          <cell r="E457" t="str">
            <v>cây</v>
          </cell>
          <cell r="F457">
            <v>1118000</v>
          </cell>
        </row>
        <row r="458">
          <cell r="A458" t="str">
            <v>SAU43</v>
          </cell>
          <cell r="B458" t="str">
            <v>SAU4040</v>
          </cell>
          <cell r="C458" t="str">
            <v>Sấu, ĐK gốc trên 40 cm</v>
          </cell>
          <cell r="D458" t="str">
            <v>Sấu, đường kính gốc 43 cm</v>
          </cell>
          <cell r="E458" t="str">
            <v>cây</v>
          </cell>
          <cell r="F458">
            <v>1118000</v>
          </cell>
        </row>
        <row r="459">
          <cell r="A459" t="str">
            <v>SAU44</v>
          </cell>
          <cell r="B459" t="str">
            <v>SAU4040</v>
          </cell>
          <cell r="C459" t="str">
            <v>Sấu, ĐK gốc trên 40 cm</v>
          </cell>
          <cell r="D459" t="str">
            <v>Sấu, đường kính gốc 44 cm</v>
          </cell>
          <cell r="E459" t="str">
            <v>cây</v>
          </cell>
          <cell r="F459">
            <v>1118000</v>
          </cell>
        </row>
        <row r="460">
          <cell r="A460" t="str">
            <v>SAU45</v>
          </cell>
          <cell r="B460" t="str">
            <v>SAU4040</v>
          </cell>
          <cell r="C460" t="str">
            <v>Sấu, ĐK gốc trên 40 cm</v>
          </cell>
          <cell r="D460" t="str">
            <v>Sấu, đường kính gốc 45 cm</v>
          </cell>
          <cell r="E460" t="str">
            <v>cây</v>
          </cell>
          <cell r="F460">
            <v>1118000</v>
          </cell>
        </row>
        <row r="461">
          <cell r="A461" t="str">
            <v>SAU46</v>
          </cell>
          <cell r="B461" t="str">
            <v>SAU4040</v>
          </cell>
          <cell r="C461" t="str">
            <v>Sấu, ĐK gốc trên 40 cm</v>
          </cell>
          <cell r="D461" t="str">
            <v>Sấu, đường kính gốc 46 cm</v>
          </cell>
          <cell r="E461" t="str">
            <v>cây</v>
          </cell>
          <cell r="F461">
            <v>1118000</v>
          </cell>
        </row>
        <row r="462">
          <cell r="A462" t="str">
            <v>SAU47</v>
          </cell>
          <cell r="B462" t="str">
            <v>SAU4040</v>
          </cell>
          <cell r="C462" t="str">
            <v>Sấu, ĐK gốc trên 40 cm</v>
          </cell>
          <cell r="D462" t="str">
            <v>Sấu, đường kính gốc 47 cm</v>
          </cell>
          <cell r="E462" t="str">
            <v>cây</v>
          </cell>
          <cell r="F462">
            <v>1118000</v>
          </cell>
        </row>
        <row r="463">
          <cell r="A463" t="str">
            <v>SAU48</v>
          </cell>
          <cell r="B463" t="str">
            <v>SAU4040</v>
          </cell>
          <cell r="C463" t="str">
            <v>Sấu, ĐK gốc trên 40 cm</v>
          </cell>
          <cell r="D463" t="str">
            <v>Sấu, đường kính gốc 48 cm</v>
          </cell>
          <cell r="E463" t="str">
            <v>cây</v>
          </cell>
          <cell r="F463">
            <v>1118000</v>
          </cell>
        </row>
        <row r="464">
          <cell r="A464" t="str">
            <v>SAU49</v>
          </cell>
          <cell r="B464" t="str">
            <v>SAU4040</v>
          </cell>
          <cell r="C464" t="str">
            <v>Sấu, ĐK gốc trên 40 cm</v>
          </cell>
          <cell r="D464" t="str">
            <v>Sấu, đường kính gốc 49 cm</v>
          </cell>
          <cell r="E464" t="str">
            <v>cây</v>
          </cell>
          <cell r="F464">
            <v>1118000</v>
          </cell>
        </row>
        <row r="465">
          <cell r="A465" t="str">
            <v>SAU50</v>
          </cell>
          <cell r="B465" t="str">
            <v>SAU4040</v>
          </cell>
          <cell r="C465" t="str">
            <v>Sấu, ĐK gốc trên 40 cm</v>
          </cell>
          <cell r="D465" t="str">
            <v>Sấu, đường kính gốc 50 cm</v>
          </cell>
          <cell r="E465" t="str">
            <v>cây</v>
          </cell>
          <cell r="F465">
            <v>1118000</v>
          </cell>
        </row>
        <row r="466">
          <cell r="A466" t="str">
            <v>MUOMM</v>
          </cell>
          <cell r="B466" t="str">
            <v>MUOMM</v>
          </cell>
          <cell r="C466" t="str">
            <v>Muỗm, mới trồng (3 tháng đến dưới 1 năm)</v>
          </cell>
          <cell r="D466" t="str">
            <v>Muỗm mới trồng dưới 1 năm tuổi</v>
          </cell>
          <cell r="E466" t="str">
            <v>cây</v>
          </cell>
          <cell r="F466">
            <v>32000</v>
          </cell>
        </row>
        <row r="467">
          <cell r="A467" t="str">
            <v>MUOMM1</v>
          </cell>
          <cell r="B467" t="str">
            <v>MUOMM1</v>
          </cell>
          <cell r="C467" t="str">
            <v xml:space="preserve"> Muỗm,Trồng từ 1đến 2 năm, 0,4m ≤ H &lt;1m</v>
          </cell>
          <cell r="D467" t="str">
            <v xml:space="preserve"> Muỗm mới trồng từ 1 đến 2 năm tuổi</v>
          </cell>
          <cell r="E467" t="str">
            <v>cây</v>
          </cell>
          <cell r="F467">
            <v>54000</v>
          </cell>
        </row>
        <row r="468">
          <cell r="A468" t="str">
            <v>MUOMM2</v>
          </cell>
          <cell r="B468" t="str">
            <v>MUOMM2</v>
          </cell>
          <cell r="C468" t="str">
            <v xml:space="preserve"> Muỗm, Trồng từ 2 năm, chiều cao H ≥ 1m</v>
          </cell>
          <cell r="D468" t="str">
            <v>Muỗm mới trồng trên 2 năm tuổi</v>
          </cell>
          <cell r="E468" t="str">
            <v>cây</v>
          </cell>
          <cell r="F468">
            <v>76000</v>
          </cell>
        </row>
        <row r="469">
          <cell r="A469" t="str">
            <v>MUOM1</v>
          </cell>
          <cell r="B469" t="str">
            <v>MUOM1</v>
          </cell>
          <cell r="C469" t="str">
            <v xml:space="preserve"> Muỗm, ĐK gốc 1cm ≤ Φ &lt;1,5cm</v>
          </cell>
          <cell r="D469" t="str">
            <v xml:space="preserve">Muỗm đường kính gốc 1 cm </v>
          </cell>
          <cell r="E469" t="str">
            <v>cây</v>
          </cell>
          <cell r="F469">
            <v>138000</v>
          </cell>
        </row>
        <row r="470">
          <cell r="A470" t="str">
            <v>MUOM2</v>
          </cell>
          <cell r="B470" t="str">
            <v>MUOM2</v>
          </cell>
          <cell r="C470" t="str">
            <v xml:space="preserve"> Muỗm, ĐK gốc 1,5 cm ≤ Φ &lt;3cm</v>
          </cell>
          <cell r="D470" t="str">
            <v xml:space="preserve">Muỗm đường kính gốc 2 cm </v>
          </cell>
          <cell r="E470" t="str">
            <v>cây</v>
          </cell>
          <cell r="F470">
            <v>138000</v>
          </cell>
        </row>
        <row r="471">
          <cell r="A471" t="str">
            <v>MUOM3</v>
          </cell>
          <cell r="B471" t="str">
            <v>MUOM37</v>
          </cell>
          <cell r="C471" t="str">
            <v xml:space="preserve"> Muỗm, ĐK gốc 3cm ≤ Φ &lt;7cm</v>
          </cell>
          <cell r="D471" t="str">
            <v>Muỗm đường kính gốc 3 cm</v>
          </cell>
          <cell r="E471" t="str">
            <v>cây</v>
          </cell>
          <cell r="F471">
            <v>200000</v>
          </cell>
        </row>
        <row r="472">
          <cell r="A472" t="str">
            <v>MUOM4</v>
          </cell>
          <cell r="B472" t="str">
            <v>MUOM37</v>
          </cell>
          <cell r="C472" t="str">
            <v>Muỗm, ĐK gốc 3cm ≤ Φ &lt;7cm</v>
          </cell>
          <cell r="D472" t="str">
            <v>Muỗm đường kính gốc 4 cm</v>
          </cell>
          <cell r="E472" t="str">
            <v>cây</v>
          </cell>
          <cell r="F472">
            <v>302000</v>
          </cell>
        </row>
        <row r="473">
          <cell r="A473" t="str">
            <v>MUOM5</v>
          </cell>
          <cell r="B473" t="str">
            <v>MUOM37</v>
          </cell>
          <cell r="C473" t="str">
            <v xml:space="preserve"> Muỗm, ĐK gốc 3cm ≤ Φ &lt;7cm</v>
          </cell>
          <cell r="D473" t="str">
            <v>Muỗm đường kính gốc 5 cm</v>
          </cell>
          <cell r="E473" t="str">
            <v>cây</v>
          </cell>
          <cell r="F473">
            <v>302000</v>
          </cell>
        </row>
        <row r="474">
          <cell r="A474" t="str">
            <v>MUOM6</v>
          </cell>
          <cell r="B474" t="str">
            <v>MUOM37</v>
          </cell>
          <cell r="C474" t="str">
            <v xml:space="preserve"> Muỗm, ĐK gốc 3cm ≤ Φ &lt;7cm</v>
          </cell>
          <cell r="D474" t="str">
            <v>Muỗm đường kính gốc 6 cm</v>
          </cell>
          <cell r="E474" t="str">
            <v>cây</v>
          </cell>
          <cell r="F474">
            <v>302000</v>
          </cell>
        </row>
        <row r="475">
          <cell r="A475" t="str">
            <v>MUOM9</v>
          </cell>
          <cell r="B475" t="str">
            <v>MUOM912</v>
          </cell>
          <cell r="C475" t="str">
            <v xml:space="preserve"> Muỗm, ĐK gốc 9cm ≤ Φ &lt;12cm</v>
          </cell>
          <cell r="D475" t="str">
            <v>Muỗm đường kính gốc 9 cm</v>
          </cell>
          <cell r="E475" t="str">
            <v>cây</v>
          </cell>
          <cell r="F475">
            <v>404000</v>
          </cell>
        </row>
        <row r="476">
          <cell r="A476" t="str">
            <v>MUOM10</v>
          </cell>
          <cell r="B476" t="str">
            <v>MUOM912</v>
          </cell>
          <cell r="C476" t="str">
            <v xml:space="preserve"> Muỗm, ĐK gốc 9cm ≤ Φ &lt;12cm</v>
          </cell>
          <cell r="D476" t="str">
            <v>Muỗm  đường kính gốc 10 cm</v>
          </cell>
          <cell r="E476" t="str">
            <v>cây</v>
          </cell>
          <cell r="F476">
            <v>404000</v>
          </cell>
        </row>
        <row r="477">
          <cell r="A477" t="str">
            <v>MUOM11</v>
          </cell>
          <cell r="B477" t="str">
            <v>MUOM912</v>
          </cell>
          <cell r="C477" t="str">
            <v xml:space="preserve"> Muỗm, ĐK gốc 9cm ≤ Φ &lt;12cm</v>
          </cell>
          <cell r="D477" t="str">
            <v>Muỗm đường kính gốc 11cm</v>
          </cell>
          <cell r="E477" t="str">
            <v>cây</v>
          </cell>
          <cell r="F477">
            <v>404000</v>
          </cell>
        </row>
        <row r="478">
          <cell r="A478" t="str">
            <v>MUOM12</v>
          </cell>
          <cell r="B478" t="str">
            <v>MUOM1215</v>
          </cell>
          <cell r="C478" t="str">
            <v xml:space="preserve"> Muỗm, ĐK gốc 12cm ≤ Φ &lt;15cm</v>
          </cell>
          <cell r="D478" t="str">
            <v>Muỗm đường kính gốc 12 cm</v>
          </cell>
          <cell r="E478" t="str">
            <v>cây</v>
          </cell>
          <cell r="F478">
            <v>506000</v>
          </cell>
        </row>
        <row r="479">
          <cell r="A479" t="str">
            <v>MUOM13</v>
          </cell>
          <cell r="B479" t="str">
            <v>MUOM1215</v>
          </cell>
          <cell r="C479" t="str">
            <v xml:space="preserve"> Muỗm, ĐK gốc 12cm ≤ Φ &lt;15cm</v>
          </cell>
          <cell r="D479" t="str">
            <v>Muỗm đường kính gốc 13 cm</v>
          </cell>
          <cell r="E479" t="str">
            <v>cây</v>
          </cell>
          <cell r="F479">
            <v>506000</v>
          </cell>
        </row>
        <row r="480">
          <cell r="A480" t="str">
            <v>MUOM14</v>
          </cell>
          <cell r="B480" t="str">
            <v>MUOM1215</v>
          </cell>
          <cell r="C480" t="str">
            <v xml:space="preserve"> Muỗm, ĐK gốc 12cm ≤ Φ &lt;15cm</v>
          </cell>
          <cell r="D480" t="str">
            <v>Muỗm đường kính gốc 14 cm</v>
          </cell>
          <cell r="E480" t="str">
            <v>cây</v>
          </cell>
          <cell r="F480">
            <v>506000</v>
          </cell>
        </row>
        <row r="481">
          <cell r="A481" t="str">
            <v>MUOM15</v>
          </cell>
          <cell r="B481" t="str">
            <v>MUOM1519</v>
          </cell>
          <cell r="C481" t="str">
            <v xml:space="preserve"> Muỗm, ĐK gốc 15cm ≤ Φ &lt;19cm</v>
          </cell>
          <cell r="D481" t="str">
            <v>Muỗm đường kính gốc 15 cm</v>
          </cell>
          <cell r="E481" t="str">
            <v>cây</v>
          </cell>
          <cell r="F481">
            <v>608000</v>
          </cell>
        </row>
        <row r="482">
          <cell r="A482" t="str">
            <v>MUOM16</v>
          </cell>
          <cell r="B482" t="str">
            <v>MUOM1519</v>
          </cell>
          <cell r="C482" t="str">
            <v xml:space="preserve"> Muỗm, ĐK gốc 15cm ≤ Φ &lt;19cm</v>
          </cell>
          <cell r="D482" t="str">
            <v>Muỗm đường kính gốc 16 cm</v>
          </cell>
          <cell r="E482" t="str">
            <v>cây</v>
          </cell>
          <cell r="F482">
            <v>608000</v>
          </cell>
        </row>
        <row r="483">
          <cell r="A483" t="str">
            <v>MUOM17</v>
          </cell>
          <cell r="B483" t="str">
            <v>MUOM1519</v>
          </cell>
          <cell r="C483" t="str">
            <v xml:space="preserve"> Muỗm, ĐK gốc 15cm ≤ Φ &lt;19cm</v>
          </cell>
          <cell r="D483" t="str">
            <v>Muỗm đường kính gốc 17 cm</v>
          </cell>
          <cell r="E483" t="str">
            <v>cây</v>
          </cell>
          <cell r="F483">
            <v>608000</v>
          </cell>
        </row>
        <row r="484">
          <cell r="A484" t="str">
            <v>MUOM18</v>
          </cell>
          <cell r="B484" t="str">
            <v>MUOM1519</v>
          </cell>
          <cell r="C484" t="str">
            <v xml:space="preserve"> Muỗm, ĐK gốc 15cm ≤ Φ &lt;19cm</v>
          </cell>
          <cell r="D484" t="str">
            <v>Muỗm đường kính gốc 18 cm</v>
          </cell>
          <cell r="E484" t="str">
            <v>cây</v>
          </cell>
          <cell r="F484">
            <v>608000</v>
          </cell>
        </row>
        <row r="485">
          <cell r="A485" t="str">
            <v>MUOM19</v>
          </cell>
          <cell r="B485" t="str">
            <v>MUOM1925</v>
          </cell>
          <cell r="C485" t="str">
            <v xml:space="preserve"> Muỗm, ĐK gốc 19cm  ≤ Φ &lt;25cm</v>
          </cell>
          <cell r="D485" t="str">
            <v>Muỗm đường kính gốc 19 cm</v>
          </cell>
          <cell r="E485" t="str">
            <v>cây</v>
          </cell>
          <cell r="F485">
            <v>710000</v>
          </cell>
        </row>
        <row r="486">
          <cell r="A486" t="str">
            <v>MUOM20</v>
          </cell>
          <cell r="B486" t="str">
            <v>MUOM1925</v>
          </cell>
          <cell r="C486" t="str">
            <v xml:space="preserve"> Muỗm, ĐK gốc 19cm  ≤ Φ &lt;25cm</v>
          </cell>
          <cell r="D486" t="str">
            <v>Muỗm đường kính gốc 20 cm</v>
          </cell>
          <cell r="E486" t="str">
            <v>cây</v>
          </cell>
          <cell r="F486">
            <v>710000</v>
          </cell>
        </row>
        <row r="487">
          <cell r="A487" t="str">
            <v>MUOM21</v>
          </cell>
          <cell r="B487" t="str">
            <v>MUOM1925</v>
          </cell>
          <cell r="C487" t="str">
            <v>Muỗm, ĐK gốc 19cm  ≤ Φ &lt;25cm</v>
          </cell>
          <cell r="D487" t="str">
            <v>Muỗm đường kính gốc 21 cm</v>
          </cell>
          <cell r="E487" t="str">
            <v>cây</v>
          </cell>
          <cell r="F487">
            <v>710000</v>
          </cell>
        </row>
        <row r="488">
          <cell r="A488" t="str">
            <v>MUOM22</v>
          </cell>
          <cell r="B488" t="str">
            <v>MUOM1925</v>
          </cell>
          <cell r="C488" t="str">
            <v>Muỗm, ĐK gốc 19cm  ≤ Φ &lt;25cm</v>
          </cell>
          <cell r="D488" t="str">
            <v>Muỗm đường kính gốc 22 cm</v>
          </cell>
          <cell r="E488" t="str">
            <v>cây</v>
          </cell>
          <cell r="F488">
            <v>710000</v>
          </cell>
        </row>
        <row r="489">
          <cell r="A489" t="str">
            <v>MUOM23</v>
          </cell>
          <cell r="B489" t="str">
            <v>MUOM1925</v>
          </cell>
          <cell r="C489" t="str">
            <v xml:space="preserve"> Muỗm, ĐK gốc 19cm  ≤ Φ &lt;25cm</v>
          </cell>
          <cell r="D489" t="str">
            <v>Muỗm đường kính gốc 23 cm</v>
          </cell>
          <cell r="E489" t="str">
            <v>cây</v>
          </cell>
          <cell r="F489">
            <v>710000</v>
          </cell>
        </row>
        <row r="490">
          <cell r="A490" t="str">
            <v>MUOM24</v>
          </cell>
          <cell r="B490" t="str">
            <v>MUOM1925</v>
          </cell>
          <cell r="C490" t="str">
            <v xml:space="preserve"> Muỗm, ĐK gốc 19cm  ≤ Φ &lt;25cm</v>
          </cell>
          <cell r="D490" t="str">
            <v>Muỗm đường kính gốc 24 cm</v>
          </cell>
          <cell r="E490" t="str">
            <v>cây</v>
          </cell>
          <cell r="F490">
            <v>710000</v>
          </cell>
        </row>
        <row r="491">
          <cell r="A491" t="str">
            <v>MUOM25</v>
          </cell>
          <cell r="B491" t="str">
            <v>MUOM2529</v>
          </cell>
          <cell r="C491" t="str">
            <v xml:space="preserve"> Muỗm, ĐK gốc 25cm ≤ Φ &lt;29cm</v>
          </cell>
          <cell r="D491" t="str">
            <v>Muỗm đường kính gốc 25 cm</v>
          </cell>
          <cell r="E491" t="str">
            <v>cây</v>
          </cell>
          <cell r="F491">
            <v>812000</v>
          </cell>
        </row>
        <row r="492">
          <cell r="A492" t="str">
            <v>MUOM26</v>
          </cell>
          <cell r="B492" t="str">
            <v>MUOM2529</v>
          </cell>
          <cell r="C492" t="str">
            <v xml:space="preserve"> Muỗm, ĐK gốc 25cm ≤ Φ &lt;29cm</v>
          </cell>
          <cell r="D492" t="str">
            <v>Muỗm đường kính gốc 26 cm</v>
          </cell>
          <cell r="E492" t="str">
            <v>cây</v>
          </cell>
          <cell r="F492">
            <v>812000</v>
          </cell>
        </row>
        <row r="493">
          <cell r="A493" t="str">
            <v>MUOM27</v>
          </cell>
          <cell r="B493" t="str">
            <v>MUOM2529</v>
          </cell>
          <cell r="C493" t="str">
            <v xml:space="preserve"> Muỗm, ĐK gốc 25cm ≤ Φ &lt;29cm</v>
          </cell>
          <cell r="D493" t="str">
            <v>Muỗm đường kính gốc 27 cm</v>
          </cell>
          <cell r="E493" t="str">
            <v>cây</v>
          </cell>
          <cell r="F493">
            <v>812000</v>
          </cell>
        </row>
        <row r="494">
          <cell r="A494" t="str">
            <v>MUOM28</v>
          </cell>
          <cell r="B494" t="str">
            <v>MUOM2529</v>
          </cell>
          <cell r="C494" t="str">
            <v xml:space="preserve"> Muỗm, ĐK gốc 25cm ≤ Φ &lt;29cm</v>
          </cell>
          <cell r="D494" t="str">
            <v>Muỗm đường kính gốc 28 cm</v>
          </cell>
          <cell r="E494" t="str">
            <v>cây</v>
          </cell>
          <cell r="F494">
            <v>812000</v>
          </cell>
        </row>
        <row r="495">
          <cell r="A495" t="str">
            <v>MUOM29</v>
          </cell>
          <cell r="B495" t="str">
            <v>MUOM2932</v>
          </cell>
          <cell r="C495" t="str">
            <v>Muỗm, ĐK gốc 29cm ≤ Φ &lt;32cm</v>
          </cell>
          <cell r="D495" t="str">
            <v>Muỗm đường kính gốc 29 cm</v>
          </cell>
          <cell r="E495" t="str">
            <v>cây</v>
          </cell>
          <cell r="F495">
            <v>914000</v>
          </cell>
        </row>
        <row r="496">
          <cell r="A496" t="str">
            <v>MUOM30</v>
          </cell>
          <cell r="B496" t="str">
            <v>MUOM2932</v>
          </cell>
          <cell r="C496" t="str">
            <v xml:space="preserve"> Muỗm, ĐK gốc 29cm ≤ Φ &lt;32cm</v>
          </cell>
          <cell r="D496" t="str">
            <v>Muỗm đường kính gốc 30 cm</v>
          </cell>
          <cell r="E496" t="str">
            <v>cây</v>
          </cell>
          <cell r="F496">
            <v>914000</v>
          </cell>
        </row>
        <row r="497">
          <cell r="A497" t="str">
            <v>MUOM31</v>
          </cell>
          <cell r="B497" t="str">
            <v>MUOM2932</v>
          </cell>
          <cell r="C497" t="str">
            <v xml:space="preserve"> Muỗm, ĐK gốc 29cm ≤ Φ &lt;32cm</v>
          </cell>
          <cell r="D497" t="str">
            <v>Muỗm đường kính gốc 31 cm</v>
          </cell>
          <cell r="E497" t="str">
            <v>cây</v>
          </cell>
          <cell r="F497">
            <v>914000</v>
          </cell>
        </row>
        <row r="498">
          <cell r="A498" t="str">
            <v>MUOM32</v>
          </cell>
          <cell r="B498" t="str">
            <v>MUOM3239</v>
          </cell>
          <cell r="C498" t="str">
            <v xml:space="preserve"> Muỗm, ĐK gốc 32 cm ≤ Φ &lt;39cm</v>
          </cell>
          <cell r="D498" t="str">
            <v>Muỗm đường kính gốc 32 cm</v>
          </cell>
          <cell r="E498" t="str">
            <v>cây</v>
          </cell>
          <cell r="F498">
            <v>1016000</v>
          </cell>
        </row>
        <row r="499">
          <cell r="A499" t="str">
            <v>MUOM33</v>
          </cell>
          <cell r="B499" t="str">
            <v>MUOM3239</v>
          </cell>
          <cell r="C499" t="str">
            <v xml:space="preserve"> Muỗm, ĐK gốc 32 cm ≤ Φ &lt;39cm</v>
          </cell>
          <cell r="D499" t="str">
            <v>Muỗm đường kính gốc 33 cm</v>
          </cell>
          <cell r="E499" t="str">
            <v>cây</v>
          </cell>
          <cell r="F499">
            <v>1016000</v>
          </cell>
        </row>
        <row r="500">
          <cell r="A500" t="str">
            <v>MUOM34</v>
          </cell>
          <cell r="B500" t="str">
            <v>MUOM3239</v>
          </cell>
          <cell r="C500" t="str">
            <v>Muỗm, ĐK gốc 32 cm ≤ Φ &lt;39cm</v>
          </cell>
          <cell r="D500" t="str">
            <v>Muỗm đường kính gốc 34 cm</v>
          </cell>
          <cell r="E500" t="str">
            <v>cây</v>
          </cell>
          <cell r="F500">
            <v>1016000</v>
          </cell>
        </row>
        <row r="501">
          <cell r="A501" t="str">
            <v>MUOM35</v>
          </cell>
          <cell r="B501" t="str">
            <v>MUOM3239</v>
          </cell>
          <cell r="C501" t="str">
            <v>Muỗm, ĐK gốc 32 cm ≤ Φ &lt;39cm</v>
          </cell>
          <cell r="D501" t="str">
            <v>Muỗm đường kính gốc 35 cm</v>
          </cell>
          <cell r="E501" t="str">
            <v>cây</v>
          </cell>
          <cell r="F501">
            <v>1016000</v>
          </cell>
        </row>
        <row r="502">
          <cell r="A502" t="str">
            <v>MUOM36</v>
          </cell>
          <cell r="B502" t="str">
            <v>MUOM3239</v>
          </cell>
          <cell r="C502" t="str">
            <v xml:space="preserve"> Muỗm, ĐK gốc 32 cm ≤ Φ &lt;39cm</v>
          </cell>
          <cell r="D502" t="str">
            <v>Muỗm đường kính gốc 36 cm</v>
          </cell>
          <cell r="E502" t="str">
            <v>cây</v>
          </cell>
          <cell r="F502">
            <v>1016000</v>
          </cell>
        </row>
        <row r="503">
          <cell r="A503" t="str">
            <v>MUOM37</v>
          </cell>
          <cell r="B503" t="str">
            <v>MUOM3239</v>
          </cell>
          <cell r="C503" t="str">
            <v xml:space="preserve"> Muỗm, ĐK gốc 32 cm ≤ Φ &lt;39cm</v>
          </cell>
          <cell r="D503" t="str">
            <v>Muỗm đường kính gốc 37 cm</v>
          </cell>
          <cell r="E503" t="str">
            <v>cây</v>
          </cell>
          <cell r="F503">
            <v>1016000</v>
          </cell>
        </row>
        <row r="504">
          <cell r="A504" t="str">
            <v>MUOM38</v>
          </cell>
          <cell r="B504" t="str">
            <v>MUOM3239</v>
          </cell>
          <cell r="C504" t="str">
            <v xml:space="preserve"> Muỗm, ĐK gốc 32 cm ≤ Φ &lt;39cm</v>
          </cell>
          <cell r="D504" t="str">
            <v>Muỗm đường kính gốc 38 cm</v>
          </cell>
          <cell r="E504" t="str">
            <v>cây</v>
          </cell>
          <cell r="F504">
            <v>1016000</v>
          </cell>
        </row>
        <row r="505">
          <cell r="A505" t="str">
            <v>MUOM40</v>
          </cell>
          <cell r="B505" t="str">
            <v>MUOM4040</v>
          </cell>
          <cell r="C505" t="str">
            <v xml:space="preserve"> Muỗm, ĐK gốc trên 40 cm</v>
          </cell>
          <cell r="D505" t="str">
            <v>Muỗm đường kính gốc 40 cm</v>
          </cell>
          <cell r="E505" t="str">
            <v>cây</v>
          </cell>
          <cell r="F505">
            <v>1118000</v>
          </cell>
        </row>
        <row r="506">
          <cell r="A506" t="str">
            <v>MUOM41</v>
          </cell>
          <cell r="B506" t="str">
            <v>MUOM4040</v>
          </cell>
          <cell r="C506" t="str">
            <v>Muỗm, ĐK gốc trên 40 cm</v>
          </cell>
          <cell r="D506" t="str">
            <v>Muỗm đường kính gốc 41 cm</v>
          </cell>
          <cell r="E506" t="str">
            <v>cây</v>
          </cell>
          <cell r="F506">
            <v>1118000</v>
          </cell>
        </row>
        <row r="507">
          <cell r="A507" t="str">
            <v>MUOM42</v>
          </cell>
          <cell r="B507" t="str">
            <v>MUOM4040</v>
          </cell>
          <cell r="C507" t="str">
            <v>Muỗm, ĐK gốc trên 40 cm</v>
          </cell>
          <cell r="D507" t="str">
            <v>Muỗm đường kính gốc 42 cm</v>
          </cell>
          <cell r="E507" t="str">
            <v>cây</v>
          </cell>
          <cell r="F507">
            <v>1118000</v>
          </cell>
        </row>
        <row r="508">
          <cell r="A508" t="str">
            <v>MUOM43</v>
          </cell>
          <cell r="B508" t="str">
            <v>MUOM4040</v>
          </cell>
          <cell r="C508" t="str">
            <v xml:space="preserve"> Muỗm, ĐK gốc trên 40 cm</v>
          </cell>
          <cell r="D508" t="str">
            <v>Muỗm đường kính gốc 43 cm</v>
          </cell>
          <cell r="E508" t="str">
            <v>cây</v>
          </cell>
          <cell r="F508">
            <v>1118000</v>
          </cell>
        </row>
        <row r="509">
          <cell r="A509" t="str">
            <v>MUOM44</v>
          </cell>
          <cell r="B509" t="str">
            <v>MUOM4040</v>
          </cell>
          <cell r="C509" t="str">
            <v>Muỗm, ĐK gốc trên 40 cm</v>
          </cell>
          <cell r="D509" t="str">
            <v>Muỗm đường kính gốc 44 cm</v>
          </cell>
          <cell r="E509" t="str">
            <v>cây</v>
          </cell>
          <cell r="F509">
            <v>1118000</v>
          </cell>
        </row>
        <row r="510">
          <cell r="A510" t="str">
            <v>MUOM45</v>
          </cell>
          <cell r="B510" t="str">
            <v>MUOM4040</v>
          </cell>
          <cell r="C510" t="str">
            <v>Muỗm, ĐK gốc trên 40 cm</v>
          </cell>
          <cell r="D510" t="str">
            <v>Muỗm đường kính gốc 45 cm</v>
          </cell>
          <cell r="E510" t="str">
            <v>cây</v>
          </cell>
          <cell r="F510">
            <v>1118000</v>
          </cell>
        </row>
        <row r="511">
          <cell r="A511" t="str">
            <v>MUOM46</v>
          </cell>
          <cell r="B511" t="str">
            <v>MUOM4040</v>
          </cell>
          <cell r="C511" t="str">
            <v xml:space="preserve"> Muỗm, ĐK gốc trên 40 cm</v>
          </cell>
          <cell r="D511" t="str">
            <v>Muỗm đường kính gốc 46 cm</v>
          </cell>
          <cell r="E511" t="str">
            <v>cây</v>
          </cell>
          <cell r="F511">
            <v>1118000</v>
          </cell>
        </row>
        <row r="512">
          <cell r="A512" t="str">
            <v>MUOM47</v>
          </cell>
          <cell r="B512" t="str">
            <v>MUOM4040</v>
          </cell>
          <cell r="C512" t="str">
            <v xml:space="preserve"> Muỗm, ĐK gốc trên 40 cm</v>
          </cell>
          <cell r="D512" t="str">
            <v>Muỗm đường kính gốc 47 cm</v>
          </cell>
          <cell r="E512" t="str">
            <v>cây</v>
          </cell>
          <cell r="F512">
            <v>1118000</v>
          </cell>
        </row>
        <row r="513">
          <cell r="A513" t="str">
            <v>MUOM48</v>
          </cell>
          <cell r="B513" t="str">
            <v>MUOM4040</v>
          </cell>
          <cell r="C513" t="str">
            <v xml:space="preserve"> Muỗm, ĐK gốc trên 40 cm</v>
          </cell>
          <cell r="D513" t="str">
            <v>Muỗm đường kính gốc 48 cm</v>
          </cell>
          <cell r="E513" t="str">
            <v>cây</v>
          </cell>
          <cell r="F513">
            <v>1118000</v>
          </cell>
        </row>
        <row r="514">
          <cell r="A514" t="str">
            <v>MUOM49</v>
          </cell>
          <cell r="B514" t="str">
            <v>MUOM4040</v>
          </cell>
          <cell r="C514" t="str">
            <v xml:space="preserve"> Muỗm, ĐK gốc trên 40 cm</v>
          </cell>
          <cell r="D514" t="str">
            <v>Muỗm đường kính gốc 49 cm</v>
          </cell>
          <cell r="E514" t="str">
            <v>cây</v>
          </cell>
          <cell r="F514">
            <v>1118000</v>
          </cell>
        </row>
        <row r="515">
          <cell r="A515" t="str">
            <v>MUOM50</v>
          </cell>
          <cell r="B515" t="str">
            <v>MUOM4040</v>
          </cell>
          <cell r="C515" t="str">
            <v xml:space="preserve"> Muỗm, ĐK gốc trên 40 cm</v>
          </cell>
          <cell r="D515" t="str">
            <v>Muỗm đường kính gốc 50 cm</v>
          </cell>
          <cell r="E515" t="str">
            <v>cây</v>
          </cell>
          <cell r="F515">
            <v>1118000</v>
          </cell>
        </row>
        <row r="516">
          <cell r="A516" t="str">
            <v>XOAIM</v>
          </cell>
          <cell r="B516" t="str">
            <v>XOAIM</v>
          </cell>
          <cell r="C516" t="str">
            <v>Xoài, mới trồng (3 tháng đến dưới 1 năm)</v>
          </cell>
          <cell r="D516" t="str">
            <v>Xoài, mới trồng dưới 1 năm tuổi</v>
          </cell>
          <cell r="E516" t="str">
            <v>cây</v>
          </cell>
          <cell r="F516">
            <v>32000</v>
          </cell>
        </row>
        <row r="517">
          <cell r="A517" t="str">
            <v>XOAIM1</v>
          </cell>
          <cell r="B517" t="str">
            <v>XOAIM1</v>
          </cell>
          <cell r="C517" t="str">
            <v>Xoài,Trồng từ 1đến 2 năm, 0,4m ≤ H &lt;1m</v>
          </cell>
          <cell r="D517" t="str">
            <v>Xoài, mới trồng từ 1 đến 2 năm tuổi</v>
          </cell>
          <cell r="E517" t="str">
            <v>cây</v>
          </cell>
          <cell r="F517">
            <v>54000</v>
          </cell>
        </row>
        <row r="518">
          <cell r="A518" t="str">
            <v>XOAIM2</v>
          </cell>
          <cell r="B518" t="str">
            <v>XOAIM2</v>
          </cell>
          <cell r="C518" t="str">
            <v>Xoài,Trồng từ 2 năm, chiều cao H ≥ 1m</v>
          </cell>
          <cell r="D518" t="str">
            <v>Xoài, mới trồng trên 2 năm tuổi</v>
          </cell>
          <cell r="E518" t="str">
            <v>cây</v>
          </cell>
          <cell r="F518">
            <v>76000</v>
          </cell>
        </row>
        <row r="519">
          <cell r="A519" t="str">
            <v>XOAI1</v>
          </cell>
          <cell r="B519" t="str">
            <v>XOAI1</v>
          </cell>
          <cell r="C519" t="str">
            <v>Xoài, ĐK gốc 1cm ≤ Φ &lt;1,5cm</v>
          </cell>
          <cell r="D519" t="str">
            <v xml:space="preserve">Xoài, đường kính gốc 1 cm </v>
          </cell>
          <cell r="E519" t="str">
            <v>cây</v>
          </cell>
          <cell r="F519">
            <v>138000</v>
          </cell>
        </row>
        <row r="520">
          <cell r="A520" t="str">
            <v>XOAI2</v>
          </cell>
          <cell r="B520" t="str">
            <v>XOAI2</v>
          </cell>
          <cell r="C520" t="str">
            <v>Xoài, ĐK gốc 1,5 cm ≤ Φ &lt;3cm</v>
          </cell>
          <cell r="D520" t="str">
            <v xml:space="preserve">Xoài, đường kính gốc 2 cm </v>
          </cell>
          <cell r="E520" t="str">
            <v>cây</v>
          </cell>
          <cell r="F520">
            <v>138000</v>
          </cell>
        </row>
        <row r="521">
          <cell r="A521" t="str">
            <v>XOAI3</v>
          </cell>
          <cell r="B521" t="str">
            <v>XOAI37</v>
          </cell>
          <cell r="C521" t="str">
            <v>Xoài, ĐK gốc 3cm ≤ Φ &lt;7cm</v>
          </cell>
          <cell r="D521" t="str">
            <v>Xoài, đường kính gốc 3 cm</v>
          </cell>
          <cell r="E521" t="str">
            <v>cây</v>
          </cell>
          <cell r="F521">
            <v>200000</v>
          </cell>
        </row>
        <row r="522">
          <cell r="A522" t="str">
            <v>XOAI4</v>
          </cell>
          <cell r="B522" t="str">
            <v>XOAI37</v>
          </cell>
          <cell r="C522" t="str">
            <v>Xoài, ĐK gốc 3cm ≤ Φ &lt;7cm</v>
          </cell>
          <cell r="D522" t="str">
            <v>Xoài, đường kính gốc 4 cm</v>
          </cell>
          <cell r="E522" t="str">
            <v>cây</v>
          </cell>
          <cell r="F522">
            <v>302000</v>
          </cell>
        </row>
        <row r="523">
          <cell r="A523" t="str">
            <v>XOAI5</v>
          </cell>
          <cell r="B523" t="str">
            <v>XOAI37</v>
          </cell>
          <cell r="C523" t="str">
            <v>Xoài, ĐK gốc 3cm ≤ Φ &lt;7cm</v>
          </cell>
          <cell r="D523" t="str">
            <v>Xoài, đường kính gốc 5 cm</v>
          </cell>
          <cell r="E523" t="str">
            <v>cây</v>
          </cell>
          <cell r="F523">
            <v>302000</v>
          </cell>
        </row>
        <row r="524">
          <cell r="A524" t="str">
            <v>XOAI6</v>
          </cell>
          <cell r="B524" t="str">
            <v>XOAI37</v>
          </cell>
          <cell r="C524" t="str">
            <v>Xoài, ĐK gốc 3cm ≤ Φ &lt;7cm</v>
          </cell>
          <cell r="D524" t="str">
            <v>Xoài, đường kính gốc 6 cm</v>
          </cell>
          <cell r="E524" t="str">
            <v>cây</v>
          </cell>
          <cell r="F524">
            <v>302000</v>
          </cell>
        </row>
        <row r="525">
          <cell r="A525" t="str">
            <v>XOAI7</v>
          </cell>
          <cell r="B525" t="str">
            <v>XOAI37</v>
          </cell>
          <cell r="C525" t="str">
            <v>Xoài, ĐK gốc 3cm ≤ Φ &lt;7cm</v>
          </cell>
          <cell r="D525" t="str">
            <v>Xoài, đường kính gốc 7 cm</v>
          </cell>
          <cell r="E525" t="str">
            <v>cây</v>
          </cell>
          <cell r="F525">
            <v>302000</v>
          </cell>
        </row>
        <row r="526">
          <cell r="A526" t="str">
            <v>XOAI8</v>
          </cell>
          <cell r="B526" t="str">
            <v>XOAI37</v>
          </cell>
          <cell r="C526" t="str">
            <v>Xoài, ĐK gốc 3cm ≤ Φ &lt;7cm</v>
          </cell>
          <cell r="D526" t="str">
            <v>Xoài, đường kính gốc 8 cm</v>
          </cell>
          <cell r="E526" t="str">
            <v>cây</v>
          </cell>
          <cell r="F526">
            <v>302000</v>
          </cell>
        </row>
        <row r="527">
          <cell r="A527" t="str">
            <v>XOAI9</v>
          </cell>
          <cell r="B527" t="str">
            <v>XOAI912</v>
          </cell>
          <cell r="C527" t="str">
            <v>Xoài, ĐK gốc 9cm ≤ Φ &lt;12cm</v>
          </cell>
          <cell r="D527" t="str">
            <v>Xoài, đường kính gốc 9 cm</v>
          </cell>
          <cell r="E527" t="str">
            <v>cây</v>
          </cell>
          <cell r="F527">
            <v>404000</v>
          </cell>
        </row>
        <row r="528">
          <cell r="A528" t="str">
            <v>XOAI10</v>
          </cell>
          <cell r="B528" t="str">
            <v>XOAI912</v>
          </cell>
          <cell r="C528" t="str">
            <v>Xoài, ĐK gốc 9cm ≤ Φ &lt;12cm</v>
          </cell>
          <cell r="D528" t="str">
            <v>Xoài, đường kính gốc 10 cm</v>
          </cell>
          <cell r="E528" t="str">
            <v>cây</v>
          </cell>
          <cell r="F528">
            <v>404000</v>
          </cell>
        </row>
        <row r="529">
          <cell r="A529" t="str">
            <v>XOAI11</v>
          </cell>
          <cell r="B529" t="str">
            <v>XOAI912</v>
          </cell>
          <cell r="C529" t="str">
            <v>Xoài, ĐK gốc 9cm ≤ Φ &lt;12cm</v>
          </cell>
          <cell r="D529" t="str">
            <v>Xoài, đường kính gốc 11cm</v>
          </cell>
          <cell r="E529" t="str">
            <v>cây</v>
          </cell>
          <cell r="F529">
            <v>404000</v>
          </cell>
        </row>
        <row r="530">
          <cell r="A530" t="str">
            <v>XOAI12</v>
          </cell>
          <cell r="B530" t="str">
            <v>XOAI1215</v>
          </cell>
          <cell r="C530" t="str">
            <v>Xoài, ĐK gốc 12cm ≤ Φ &lt;15cm</v>
          </cell>
          <cell r="D530" t="str">
            <v>Xoài, đường kính gốc 12 cm</v>
          </cell>
          <cell r="E530" t="str">
            <v>cây</v>
          </cell>
          <cell r="F530">
            <v>506000</v>
          </cell>
        </row>
        <row r="531">
          <cell r="A531" t="str">
            <v>XOAI13</v>
          </cell>
          <cell r="B531" t="str">
            <v>XOAI1215</v>
          </cell>
          <cell r="C531" t="str">
            <v>Xoài, ĐK gốc 12cm ≤ Φ &lt;15cm</v>
          </cell>
          <cell r="D531" t="str">
            <v>Xoài, đường kính gốc 13 cm</v>
          </cell>
          <cell r="E531" t="str">
            <v>cây</v>
          </cell>
          <cell r="F531">
            <v>506000</v>
          </cell>
        </row>
        <row r="532">
          <cell r="A532" t="str">
            <v>XOAI14</v>
          </cell>
          <cell r="B532" t="str">
            <v>XOAI1215</v>
          </cell>
          <cell r="C532" t="str">
            <v>Xoài, ĐK gốc 12cm ≤ Φ &lt;15cm</v>
          </cell>
          <cell r="D532" t="str">
            <v>Xoài, đường kính gốc 14 cm</v>
          </cell>
          <cell r="E532" t="str">
            <v>cây</v>
          </cell>
          <cell r="F532">
            <v>506000</v>
          </cell>
        </row>
        <row r="533">
          <cell r="A533" t="str">
            <v>XOAI15</v>
          </cell>
          <cell r="B533" t="str">
            <v>XOAI1519</v>
          </cell>
          <cell r="C533" t="str">
            <v>Xoài, ĐK gốc 15cm ≤ Φ &lt;19cm</v>
          </cell>
          <cell r="D533" t="str">
            <v>Xoài, đường kính gốc 15 cm</v>
          </cell>
          <cell r="E533" t="str">
            <v>cây</v>
          </cell>
          <cell r="F533">
            <v>608000</v>
          </cell>
        </row>
        <row r="534">
          <cell r="A534" t="str">
            <v>XOAI16</v>
          </cell>
          <cell r="B534" t="str">
            <v>XOAI1519</v>
          </cell>
          <cell r="C534" t="str">
            <v>Xoài, ĐK gốc 15cm ≤ Φ &lt;19cm</v>
          </cell>
          <cell r="D534" t="str">
            <v>Xoài, đường kính gốc 16 cm</v>
          </cell>
          <cell r="E534" t="str">
            <v>cây</v>
          </cell>
          <cell r="F534">
            <v>608000</v>
          </cell>
        </row>
        <row r="535">
          <cell r="A535" t="str">
            <v>XOAI17</v>
          </cell>
          <cell r="B535" t="str">
            <v>XOAI1519</v>
          </cell>
          <cell r="C535" t="str">
            <v>Xoài, ĐK gốc 15cm ≤ Φ &lt;19cm</v>
          </cell>
          <cell r="D535" t="str">
            <v>Xoài, đường kính gốc 17 cm</v>
          </cell>
          <cell r="E535" t="str">
            <v>cây</v>
          </cell>
          <cell r="F535">
            <v>608000</v>
          </cell>
        </row>
        <row r="536">
          <cell r="A536" t="str">
            <v>XOAI18</v>
          </cell>
          <cell r="B536" t="str">
            <v>XOAI1519</v>
          </cell>
          <cell r="C536" t="str">
            <v>Xoài, ĐK gốc 15cm ≤ Φ &lt;19cm</v>
          </cell>
          <cell r="D536" t="str">
            <v>Xoài, đường kính gốc 18 cm</v>
          </cell>
          <cell r="E536" t="str">
            <v>cây</v>
          </cell>
          <cell r="F536">
            <v>608000</v>
          </cell>
        </row>
        <row r="537">
          <cell r="A537" t="str">
            <v>XOAI19</v>
          </cell>
          <cell r="B537" t="str">
            <v>XOAI1925</v>
          </cell>
          <cell r="C537" t="str">
            <v>Xoài, ĐK gốc 19cm  ≤ Φ &lt;25cm</v>
          </cell>
          <cell r="D537" t="str">
            <v>Xoài, đường kính gốc 19 cm</v>
          </cell>
          <cell r="E537" t="str">
            <v>cây</v>
          </cell>
          <cell r="F537">
            <v>710000</v>
          </cell>
        </row>
        <row r="538">
          <cell r="A538" t="str">
            <v>XOAI20</v>
          </cell>
          <cell r="B538" t="str">
            <v>XOAI1925</v>
          </cell>
          <cell r="C538" t="str">
            <v>Xoài, ĐK gốc 19cm  ≤ Φ &lt;25cm</v>
          </cell>
          <cell r="D538" t="str">
            <v>Xoài, đường kính gốc 20 cm</v>
          </cell>
          <cell r="E538" t="str">
            <v>cây</v>
          </cell>
          <cell r="F538">
            <v>710000</v>
          </cell>
        </row>
        <row r="539">
          <cell r="A539" t="str">
            <v>XOAI21</v>
          </cell>
          <cell r="B539" t="str">
            <v>XOAI1925</v>
          </cell>
          <cell r="C539" t="str">
            <v>Xoài, ĐK gốc 19cm  ≤ Φ &lt;25cm</v>
          </cell>
          <cell r="D539" t="str">
            <v>Xoài, đường kính gốc 21 cm</v>
          </cell>
          <cell r="E539" t="str">
            <v>cây</v>
          </cell>
          <cell r="F539">
            <v>710000</v>
          </cell>
        </row>
        <row r="540">
          <cell r="A540" t="str">
            <v>XOAI22</v>
          </cell>
          <cell r="B540" t="str">
            <v>XOAI1925</v>
          </cell>
          <cell r="C540" t="str">
            <v>Xoài, ĐK gốc 19cm  ≤ Φ &lt;25cm</v>
          </cell>
          <cell r="D540" t="str">
            <v>Xoài, đường kính gốc 22 cm</v>
          </cell>
          <cell r="E540" t="str">
            <v>cây</v>
          </cell>
          <cell r="F540">
            <v>710000</v>
          </cell>
        </row>
        <row r="541">
          <cell r="A541" t="str">
            <v>XOAI23</v>
          </cell>
          <cell r="B541" t="str">
            <v>XOAI1925</v>
          </cell>
          <cell r="C541" t="str">
            <v>Xoài, ĐK gốc 19cm  ≤ Φ &lt;25cm</v>
          </cell>
          <cell r="D541" t="str">
            <v>Xoài, đường kính gốc 23 cm</v>
          </cell>
          <cell r="E541" t="str">
            <v>cây</v>
          </cell>
          <cell r="F541">
            <v>710000</v>
          </cell>
        </row>
        <row r="542">
          <cell r="A542" t="str">
            <v>XOAI24</v>
          </cell>
          <cell r="B542" t="str">
            <v>XOAI1925</v>
          </cell>
          <cell r="C542" t="str">
            <v>Xoài, ĐK gốc 19cm  ≤ Φ &lt;25cm</v>
          </cell>
          <cell r="D542" t="str">
            <v>Xoài, đường kính gốc 24 cm</v>
          </cell>
          <cell r="E542" t="str">
            <v>cây</v>
          </cell>
          <cell r="F542">
            <v>710000</v>
          </cell>
        </row>
        <row r="543">
          <cell r="A543" t="str">
            <v>XOAI25</v>
          </cell>
          <cell r="B543" t="str">
            <v>XOAI2529</v>
          </cell>
          <cell r="C543" t="str">
            <v>Xoài, ĐK gốc 25cm ≤ Φ &lt;29cm</v>
          </cell>
          <cell r="D543" t="str">
            <v>Xoài, đường kính gốc 25 cm</v>
          </cell>
          <cell r="E543" t="str">
            <v>cây</v>
          </cell>
          <cell r="F543">
            <v>812000</v>
          </cell>
        </row>
        <row r="544">
          <cell r="A544" t="str">
            <v>XOAI26</v>
          </cell>
          <cell r="B544" t="str">
            <v>XOAI2529</v>
          </cell>
          <cell r="C544" t="str">
            <v>Xoài, ĐK gốc 25cm ≤ Φ &lt;29cm</v>
          </cell>
          <cell r="D544" t="str">
            <v>Xoài, đường kính gốc 26 cm</v>
          </cell>
          <cell r="E544" t="str">
            <v>cây</v>
          </cell>
          <cell r="F544">
            <v>812000</v>
          </cell>
        </row>
        <row r="545">
          <cell r="A545" t="str">
            <v>XOAI27</v>
          </cell>
          <cell r="B545" t="str">
            <v>XOAI2529</v>
          </cell>
          <cell r="C545" t="str">
            <v>Xoài, ĐK gốc 25cm ≤ Φ &lt;29cm</v>
          </cell>
          <cell r="D545" t="str">
            <v>Xoài, đường kính gốc 27 cm</v>
          </cell>
          <cell r="E545" t="str">
            <v>cây</v>
          </cell>
          <cell r="F545">
            <v>812000</v>
          </cell>
        </row>
        <row r="546">
          <cell r="A546" t="str">
            <v>XOAI28</v>
          </cell>
          <cell r="B546" t="str">
            <v>XOAI2529</v>
          </cell>
          <cell r="C546" t="str">
            <v>Xoài, ĐK gốc 25cm ≤ Φ &lt;29cm</v>
          </cell>
          <cell r="D546" t="str">
            <v>Xoài, đường kính gốc 28 cm</v>
          </cell>
          <cell r="E546" t="str">
            <v>cây</v>
          </cell>
          <cell r="F546">
            <v>812000</v>
          </cell>
        </row>
        <row r="547">
          <cell r="A547" t="str">
            <v>XOAI29</v>
          </cell>
          <cell r="B547" t="str">
            <v>XOAI2932</v>
          </cell>
          <cell r="C547" t="str">
            <v>Xoài, ĐK gốc 29cm ≤ Φ &lt;32cm</v>
          </cell>
          <cell r="D547" t="str">
            <v>Xoài, đường kính gốc 29 cm</v>
          </cell>
          <cell r="E547" t="str">
            <v>cây</v>
          </cell>
          <cell r="F547">
            <v>914000</v>
          </cell>
        </row>
        <row r="548">
          <cell r="A548" t="str">
            <v>XOAI30</v>
          </cell>
          <cell r="B548" t="str">
            <v>XOAI2932</v>
          </cell>
          <cell r="C548" t="str">
            <v>Xoài,  ĐK gốc 29cm ≤ Φ &lt;32cm</v>
          </cell>
          <cell r="D548" t="str">
            <v>Xoài, đường kính gốc 30 cm</v>
          </cell>
          <cell r="E548" t="str">
            <v>cây</v>
          </cell>
          <cell r="F548">
            <v>914000</v>
          </cell>
        </row>
        <row r="549">
          <cell r="A549" t="str">
            <v>XOAI31</v>
          </cell>
          <cell r="B549" t="str">
            <v>XOAI2932</v>
          </cell>
          <cell r="C549" t="str">
            <v>Xoài,  ĐK gốc 29cm ≤ Φ &lt;32cm</v>
          </cell>
          <cell r="D549" t="str">
            <v>Xoài, đường kính gốc 31 cm</v>
          </cell>
          <cell r="E549" t="str">
            <v>cây</v>
          </cell>
          <cell r="F549">
            <v>914000</v>
          </cell>
        </row>
        <row r="550">
          <cell r="A550" t="str">
            <v>XOAI32</v>
          </cell>
          <cell r="B550" t="str">
            <v>XOAI3239</v>
          </cell>
          <cell r="C550" t="str">
            <v>Xoài,  ĐK gốc 32 cm ≤ Φ &lt;39cm</v>
          </cell>
          <cell r="D550" t="str">
            <v>Xoài, đường kính gốc 32 cm</v>
          </cell>
          <cell r="E550" t="str">
            <v>cây</v>
          </cell>
          <cell r="F550">
            <v>1016000</v>
          </cell>
        </row>
        <row r="551">
          <cell r="A551" t="str">
            <v>XOAI33</v>
          </cell>
          <cell r="B551" t="str">
            <v>XOAI3239</v>
          </cell>
          <cell r="C551" t="str">
            <v>Xoài,  ĐK gốc 32 cm ≤ Φ &lt;39cm</v>
          </cell>
          <cell r="D551" t="str">
            <v>Xoài, đường kính gốc 33 cm</v>
          </cell>
          <cell r="E551" t="str">
            <v>cây</v>
          </cell>
          <cell r="F551">
            <v>1016000</v>
          </cell>
        </row>
        <row r="552">
          <cell r="A552" t="str">
            <v>XOAI34</v>
          </cell>
          <cell r="B552" t="str">
            <v>XOAI3239</v>
          </cell>
          <cell r="C552" t="str">
            <v>Xoài,  ĐK gốc 32 cm ≤ Φ &lt;39cm</v>
          </cell>
          <cell r="D552" t="str">
            <v>Xoài, đường kính gốc 34 cm</v>
          </cell>
          <cell r="E552" t="str">
            <v>cây</v>
          </cell>
          <cell r="F552">
            <v>1016000</v>
          </cell>
        </row>
        <row r="553">
          <cell r="A553" t="str">
            <v>XOAI35</v>
          </cell>
          <cell r="B553" t="str">
            <v>XOAI3239</v>
          </cell>
          <cell r="C553" t="str">
            <v>Xoài,  ĐK gốc 32 cm ≤ Φ &lt;39cm</v>
          </cell>
          <cell r="D553" t="str">
            <v>Xoài, đường kính gốc 35 cm</v>
          </cell>
          <cell r="E553" t="str">
            <v>cây</v>
          </cell>
          <cell r="F553">
            <v>1016000</v>
          </cell>
        </row>
        <row r="554">
          <cell r="A554" t="str">
            <v>XOAI36</v>
          </cell>
          <cell r="B554" t="str">
            <v>XOAI3239</v>
          </cell>
          <cell r="C554" t="str">
            <v>Xoài,  ĐK gốc 32 cm ≤ Φ &lt;39cm</v>
          </cell>
          <cell r="D554" t="str">
            <v>Xoài,  đường kính gốc 36 cm</v>
          </cell>
          <cell r="E554" t="str">
            <v>cây</v>
          </cell>
          <cell r="F554">
            <v>1016000</v>
          </cell>
        </row>
        <row r="555">
          <cell r="A555" t="str">
            <v>XOAI37</v>
          </cell>
          <cell r="B555" t="str">
            <v>XOAI3239</v>
          </cell>
          <cell r="C555" t="str">
            <v>Xoài,  ĐK gốc 32 cm ≤ Φ &lt;39cm</v>
          </cell>
          <cell r="D555" t="str">
            <v>Xoài, đường kính gốc 37 cm</v>
          </cell>
          <cell r="E555" t="str">
            <v>cây</v>
          </cell>
          <cell r="F555">
            <v>1016000</v>
          </cell>
        </row>
        <row r="556">
          <cell r="A556" t="str">
            <v>XOAI38</v>
          </cell>
          <cell r="B556" t="str">
            <v>XOAI3239</v>
          </cell>
          <cell r="C556" t="str">
            <v>Xoài,  ĐK gốc 32 cm ≤ Φ &lt;39cm</v>
          </cell>
          <cell r="D556" t="str">
            <v>Xoài,  đường kính gốc 38 cm</v>
          </cell>
          <cell r="E556" t="str">
            <v>cây</v>
          </cell>
          <cell r="F556">
            <v>1016000</v>
          </cell>
        </row>
        <row r="557">
          <cell r="A557" t="str">
            <v>XOAI40</v>
          </cell>
          <cell r="B557" t="str">
            <v>XOAI4040</v>
          </cell>
          <cell r="C557" t="str">
            <v>Xoài, ĐK gốc trên 40 cm</v>
          </cell>
          <cell r="D557" t="str">
            <v>Xoài,  đường kính gốc 40 cm</v>
          </cell>
          <cell r="E557" t="str">
            <v>cây</v>
          </cell>
          <cell r="F557">
            <v>1118000</v>
          </cell>
        </row>
        <row r="558">
          <cell r="A558" t="str">
            <v>XOAI41</v>
          </cell>
          <cell r="B558" t="str">
            <v>XOAI4040</v>
          </cell>
          <cell r="C558" t="str">
            <v>Xoài, ĐK gốc trên 40 cm</v>
          </cell>
          <cell r="D558" t="str">
            <v>Xoài,  đường kính gốc 41 cm</v>
          </cell>
          <cell r="E558" t="str">
            <v>cây</v>
          </cell>
          <cell r="F558">
            <v>1118000</v>
          </cell>
        </row>
        <row r="559">
          <cell r="A559" t="str">
            <v>XOAI42</v>
          </cell>
          <cell r="B559" t="str">
            <v>XOAI4040</v>
          </cell>
          <cell r="C559" t="str">
            <v>Xoài, ĐK gốc trên 40 cm</v>
          </cell>
          <cell r="D559" t="str">
            <v>Xoài, đường kính gốc 42 cm</v>
          </cell>
          <cell r="E559" t="str">
            <v>cây</v>
          </cell>
          <cell r="F559">
            <v>1118000</v>
          </cell>
        </row>
        <row r="560">
          <cell r="A560" t="str">
            <v>XOAI43</v>
          </cell>
          <cell r="B560" t="str">
            <v>XOAI4040</v>
          </cell>
          <cell r="C560" t="str">
            <v>Xoài, ĐK gốc trên 40 cm</v>
          </cell>
          <cell r="D560" t="str">
            <v>Xoài,  đường kính gốc 43 cm</v>
          </cell>
          <cell r="E560" t="str">
            <v>cây</v>
          </cell>
          <cell r="F560">
            <v>1118000</v>
          </cell>
        </row>
        <row r="561">
          <cell r="A561" t="str">
            <v>XOAI44</v>
          </cell>
          <cell r="B561" t="str">
            <v>XOAI4040</v>
          </cell>
          <cell r="C561" t="str">
            <v>Xoài, ĐK gốc trên 40 cm</v>
          </cell>
          <cell r="D561" t="str">
            <v>Xoài, đường kính gốc 44 cm</v>
          </cell>
          <cell r="E561" t="str">
            <v>cây</v>
          </cell>
          <cell r="F561">
            <v>1118000</v>
          </cell>
        </row>
        <row r="562">
          <cell r="A562" t="str">
            <v>XOAI45</v>
          </cell>
          <cell r="B562" t="str">
            <v>XOAI4040</v>
          </cell>
          <cell r="C562" t="str">
            <v>Xoài, ĐK gốc trên 40 cm</v>
          </cell>
          <cell r="D562" t="str">
            <v>Xoài,  đường kính gốc 45 cm</v>
          </cell>
          <cell r="E562" t="str">
            <v>cây</v>
          </cell>
          <cell r="F562">
            <v>1118000</v>
          </cell>
        </row>
        <row r="563">
          <cell r="A563" t="str">
            <v>XOAI46</v>
          </cell>
          <cell r="B563" t="str">
            <v>XOAI4040</v>
          </cell>
          <cell r="C563" t="str">
            <v>Xoài, ĐK gốc trên 40 cm</v>
          </cell>
          <cell r="D563" t="str">
            <v>Xoài,  đường kính gốc 46 cm</v>
          </cell>
          <cell r="E563" t="str">
            <v>cây</v>
          </cell>
          <cell r="F563">
            <v>1118000</v>
          </cell>
        </row>
        <row r="564">
          <cell r="A564" t="str">
            <v>XOAI47</v>
          </cell>
          <cell r="B564" t="str">
            <v>XOAI4040</v>
          </cell>
          <cell r="C564" t="str">
            <v>Xoài, ĐK gốc trên 40 cm</v>
          </cell>
          <cell r="D564" t="str">
            <v>Xoài, đường kính gốc 47 cm</v>
          </cell>
          <cell r="E564" t="str">
            <v>cây</v>
          </cell>
          <cell r="F564">
            <v>1118000</v>
          </cell>
        </row>
        <row r="565">
          <cell r="A565" t="str">
            <v>XOAI48</v>
          </cell>
          <cell r="B565" t="str">
            <v>XOAI4040</v>
          </cell>
          <cell r="C565" t="str">
            <v>Xoài, ĐK gốc trên 40 cm</v>
          </cell>
          <cell r="D565" t="str">
            <v>Xoài,  đường kính gốc 48 cm</v>
          </cell>
          <cell r="E565" t="str">
            <v>cây</v>
          </cell>
          <cell r="F565">
            <v>1118000</v>
          </cell>
        </row>
        <row r="566">
          <cell r="A566" t="str">
            <v>XOAI49</v>
          </cell>
          <cell r="B566" t="str">
            <v>XOAI4040</v>
          </cell>
          <cell r="C566" t="str">
            <v>Xoài, ĐK gốc trên 40 cm</v>
          </cell>
          <cell r="D566" t="str">
            <v>Xoài, đường kính gốc 49 cm</v>
          </cell>
          <cell r="E566" t="str">
            <v>cây</v>
          </cell>
          <cell r="F566">
            <v>1118000</v>
          </cell>
        </row>
        <row r="567">
          <cell r="A567" t="str">
            <v>XOAI50</v>
          </cell>
          <cell r="B567" t="str">
            <v>XOAI4040</v>
          </cell>
          <cell r="C567" t="str">
            <v>Xoài, ĐK gốc trên 40 cm</v>
          </cell>
          <cell r="D567" t="str">
            <v>Xoài, đường kính gốc 50 cm</v>
          </cell>
          <cell r="E567" t="str">
            <v>cây</v>
          </cell>
          <cell r="F567">
            <v>1118000</v>
          </cell>
        </row>
        <row r="568">
          <cell r="A568" t="str">
            <v>QUEOM</v>
          </cell>
          <cell r="B568" t="str">
            <v>QUEOM</v>
          </cell>
          <cell r="C568" t="str">
            <v>Quéo, mới trồng (3 tháng đến dưới 1 năm)</v>
          </cell>
          <cell r="D568" t="str">
            <v>Quéo, mới trồng dưới 1 năm tuổi</v>
          </cell>
          <cell r="E568" t="str">
            <v>cây</v>
          </cell>
          <cell r="F568">
            <v>32000</v>
          </cell>
        </row>
        <row r="569">
          <cell r="A569" t="str">
            <v>QUEOM1</v>
          </cell>
          <cell r="B569" t="str">
            <v>QUEOM1</v>
          </cell>
          <cell r="C569" t="str">
            <v>Quéo, Trồng từ 1đến 2 năm, 0,4m ≤ H &lt;1m</v>
          </cell>
          <cell r="D569" t="str">
            <v>Quéo, mới trồng từ 1 đến 2 năm tuổi</v>
          </cell>
          <cell r="E569" t="str">
            <v>cây</v>
          </cell>
          <cell r="F569">
            <v>54000</v>
          </cell>
        </row>
        <row r="570">
          <cell r="A570" t="str">
            <v>QUEOM2</v>
          </cell>
          <cell r="B570" t="str">
            <v>QUEOM2</v>
          </cell>
          <cell r="C570" t="str">
            <v>Quéo, Trồng từ 2 năm, chiều cao H ≥ 1m</v>
          </cell>
          <cell r="D570" t="str">
            <v>Quéo, mới trồng trên 2 năm tuổi</v>
          </cell>
          <cell r="E570" t="str">
            <v>cây</v>
          </cell>
          <cell r="F570">
            <v>76000</v>
          </cell>
        </row>
        <row r="571">
          <cell r="A571" t="str">
            <v>QUEO1</v>
          </cell>
          <cell r="B571" t="str">
            <v>QUEO1</v>
          </cell>
          <cell r="C571" t="str">
            <v xml:space="preserve"> Quéo,  ĐK gốc 1cm ≤ Φ &lt;1,5cm</v>
          </cell>
          <cell r="D571" t="str">
            <v xml:space="preserve">Quéo, đường kính gốc 1 cm </v>
          </cell>
          <cell r="E571" t="str">
            <v>cây</v>
          </cell>
          <cell r="F571">
            <v>138000</v>
          </cell>
        </row>
        <row r="572">
          <cell r="A572" t="str">
            <v>QUEO2</v>
          </cell>
          <cell r="B572" t="str">
            <v>QUEO2</v>
          </cell>
          <cell r="C572" t="str">
            <v>Quéo,  ĐK gốc 1,5 cm ≤ Φ &lt;3cm</v>
          </cell>
          <cell r="D572" t="str">
            <v xml:space="preserve">Quéo, đường kính gốc 2 cm </v>
          </cell>
          <cell r="E572" t="str">
            <v>cây</v>
          </cell>
          <cell r="F572">
            <v>138000</v>
          </cell>
        </row>
        <row r="573">
          <cell r="A573" t="str">
            <v>QUEO3</v>
          </cell>
          <cell r="B573" t="str">
            <v>QUEO37</v>
          </cell>
          <cell r="C573" t="str">
            <v>Quéo, ĐK gốc 3cm ≤ Φ &lt;7cm</v>
          </cell>
          <cell r="D573" t="str">
            <v>Quéo, đường kính gốc 3 cm</v>
          </cell>
          <cell r="E573" t="str">
            <v>cây</v>
          </cell>
          <cell r="F573">
            <v>200000</v>
          </cell>
        </row>
        <row r="574">
          <cell r="A574" t="str">
            <v>QUEO4</v>
          </cell>
          <cell r="B574" t="str">
            <v>QUEO37</v>
          </cell>
          <cell r="C574" t="str">
            <v>Quéo, ĐK gốc 3cm ≤ Φ &lt;7cm</v>
          </cell>
          <cell r="D574" t="str">
            <v>Quéo, đường kính gốc 4 cm</v>
          </cell>
          <cell r="E574" t="str">
            <v>cây</v>
          </cell>
          <cell r="F574">
            <v>302000</v>
          </cell>
        </row>
        <row r="575">
          <cell r="A575" t="str">
            <v>QUEO5</v>
          </cell>
          <cell r="B575" t="str">
            <v>QUEO37</v>
          </cell>
          <cell r="C575" t="str">
            <v>Quéo, ĐK gốc 3cm ≤ Φ &lt;7cm</v>
          </cell>
          <cell r="D575" t="str">
            <v>Quéo, đường kính gốc 5 cm</v>
          </cell>
          <cell r="E575" t="str">
            <v>cây</v>
          </cell>
          <cell r="F575">
            <v>302000</v>
          </cell>
        </row>
        <row r="576">
          <cell r="A576" t="str">
            <v>QUEO6</v>
          </cell>
          <cell r="B576" t="str">
            <v>QUEO37</v>
          </cell>
          <cell r="C576" t="str">
            <v>Quéo, ĐK gốc 3cm ≤ Φ &lt;7cm</v>
          </cell>
          <cell r="D576" t="str">
            <v>Quéo, đường kính gốc 6 cm</v>
          </cell>
          <cell r="E576" t="str">
            <v>cây</v>
          </cell>
          <cell r="F576">
            <v>302000</v>
          </cell>
        </row>
        <row r="577">
          <cell r="A577" t="str">
            <v>QUEO9</v>
          </cell>
          <cell r="B577" t="str">
            <v>QUEO912</v>
          </cell>
          <cell r="C577" t="str">
            <v>Quéo,  ĐK gốc 9cm ≤ Φ &lt;12cm</v>
          </cell>
          <cell r="D577" t="str">
            <v>Quéo, đường kính gốc 9 cm</v>
          </cell>
          <cell r="E577" t="str">
            <v>cây</v>
          </cell>
          <cell r="F577">
            <v>404000</v>
          </cell>
        </row>
        <row r="578">
          <cell r="A578" t="str">
            <v>QUEO10</v>
          </cell>
          <cell r="B578" t="str">
            <v>QUEO912</v>
          </cell>
          <cell r="C578" t="str">
            <v>Quéo,  ĐK gốc 9cm ≤ Φ &lt;12cm</v>
          </cell>
          <cell r="D578" t="str">
            <v>Quéo, đường kính gốc 10 cm</v>
          </cell>
          <cell r="E578" t="str">
            <v>cây</v>
          </cell>
          <cell r="F578">
            <v>404000</v>
          </cell>
        </row>
        <row r="579">
          <cell r="A579" t="str">
            <v>QUEO11</v>
          </cell>
          <cell r="B579" t="str">
            <v>QUEO912</v>
          </cell>
          <cell r="C579" t="str">
            <v>Quéo,  ĐK gốc 9cm ≤ Φ &lt;12cm</v>
          </cell>
          <cell r="D579" t="str">
            <v>Quéo, đường kính gốc 11cm</v>
          </cell>
          <cell r="E579" t="str">
            <v>cây</v>
          </cell>
          <cell r="F579">
            <v>404000</v>
          </cell>
        </row>
        <row r="580">
          <cell r="A580" t="str">
            <v>QUEO12</v>
          </cell>
          <cell r="B580" t="str">
            <v>QUEO1215</v>
          </cell>
          <cell r="C580" t="str">
            <v>Quéo, ĐK gốc 12cm ≤ Φ &lt;15cm</v>
          </cell>
          <cell r="D580" t="str">
            <v>Quéo, đường kính gốc 12 cm</v>
          </cell>
          <cell r="E580" t="str">
            <v>cây</v>
          </cell>
          <cell r="F580">
            <v>506000</v>
          </cell>
        </row>
        <row r="581">
          <cell r="A581" t="str">
            <v>QUEO13</v>
          </cell>
          <cell r="B581" t="str">
            <v>QUEO1215</v>
          </cell>
          <cell r="C581" t="str">
            <v>Quéo, ĐK gốc 12cm ≤ Φ &lt;15cm</v>
          </cell>
          <cell r="D581" t="str">
            <v>Quéo, đường kính gốc 13 cm</v>
          </cell>
          <cell r="E581" t="str">
            <v>cây</v>
          </cell>
          <cell r="F581">
            <v>506000</v>
          </cell>
        </row>
        <row r="582">
          <cell r="A582" t="str">
            <v>QUEO14</v>
          </cell>
          <cell r="B582" t="str">
            <v>QUEO1215</v>
          </cell>
          <cell r="C582" t="str">
            <v>Quéo, ĐK gốc 12cm ≤ Φ &lt;15cm</v>
          </cell>
          <cell r="D582" t="str">
            <v>Quéo, đường kính gốc 14 cm</v>
          </cell>
          <cell r="E582" t="str">
            <v>cây</v>
          </cell>
          <cell r="F582">
            <v>506000</v>
          </cell>
        </row>
        <row r="583">
          <cell r="A583" t="str">
            <v>QUEO15</v>
          </cell>
          <cell r="B583" t="str">
            <v>QUEO1519</v>
          </cell>
          <cell r="C583" t="str">
            <v>Quéo,  ĐK gốc 15cm ≤ Φ &lt;19cm</v>
          </cell>
          <cell r="D583" t="str">
            <v>Quéo, đường kính gốc 15 cm</v>
          </cell>
          <cell r="E583" t="str">
            <v>cây</v>
          </cell>
          <cell r="F583">
            <v>608000</v>
          </cell>
        </row>
        <row r="584">
          <cell r="A584" t="str">
            <v>QUEO16</v>
          </cell>
          <cell r="B584" t="str">
            <v>QUEO1519</v>
          </cell>
          <cell r="C584" t="str">
            <v>Quéo,  ĐK gốc 15cm ≤ Φ &lt;19cm</v>
          </cell>
          <cell r="D584" t="str">
            <v>Quéo, đường kính gốc 16 cm</v>
          </cell>
          <cell r="E584" t="str">
            <v>cây</v>
          </cell>
          <cell r="F584">
            <v>608000</v>
          </cell>
        </row>
        <row r="585">
          <cell r="A585" t="str">
            <v>QUEO17</v>
          </cell>
          <cell r="B585" t="str">
            <v>QUEO1519</v>
          </cell>
          <cell r="C585" t="str">
            <v>Quéo,  ĐK gốc 15cm ≤ Φ &lt;19cm</v>
          </cell>
          <cell r="D585" t="str">
            <v>Quéo, đường kính gốc 17 cm</v>
          </cell>
          <cell r="E585" t="str">
            <v>cây</v>
          </cell>
          <cell r="F585">
            <v>608000</v>
          </cell>
        </row>
        <row r="586">
          <cell r="A586" t="str">
            <v>QUEO18</v>
          </cell>
          <cell r="B586" t="str">
            <v>QUEO1519</v>
          </cell>
          <cell r="C586" t="str">
            <v>Quéo, ĐK gốc 15cm ≤ Φ &lt;19cm</v>
          </cell>
          <cell r="D586" t="str">
            <v>Quéo, đường kính gốc 18 cm</v>
          </cell>
          <cell r="E586" t="str">
            <v>cây</v>
          </cell>
          <cell r="F586">
            <v>608000</v>
          </cell>
        </row>
        <row r="587">
          <cell r="A587" t="str">
            <v>QUEO19</v>
          </cell>
          <cell r="B587" t="str">
            <v>QUEO1925</v>
          </cell>
          <cell r="C587" t="str">
            <v>Quéo, ĐK gốc 19cm  ≤ Φ &lt;25cm</v>
          </cell>
          <cell r="D587" t="str">
            <v>Quéo, đường kính gốc 19 cm</v>
          </cell>
          <cell r="E587" t="str">
            <v>cây</v>
          </cell>
          <cell r="F587">
            <v>710000</v>
          </cell>
        </row>
        <row r="588">
          <cell r="A588" t="str">
            <v>QUEO20</v>
          </cell>
          <cell r="B588" t="str">
            <v>QUEO1925</v>
          </cell>
          <cell r="C588" t="str">
            <v>Quéo, ĐK gốc 19cm  ≤ Φ &lt;25cm</v>
          </cell>
          <cell r="D588" t="str">
            <v>Quéo, đường kính gốc 20 cm</v>
          </cell>
          <cell r="E588" t="str">
            <v>cây</v>
          </cell>
          <cell r="F588">
            <v>710000</v>
          </cell>
        </row>
        <row r="589">
          <cell r="A589" t="str">
            <v>QUEO21</v>
          </cell>
          <cell r="B589" t="str">
            <v>QUEO1925</v>
          </cell>
          <cell r="C589" t="str">
            <v>Quéo, ĐK gốc 19cm  ≤ Φ &lt;25cm</v>
          </cell>
          <cell r="D589" t="str">
            <v>Quéo, đường kính gốc 21 cm</v>
          </cell>
          <cell r="E589" t="str">
            <v>cây</v>
          </cell>
          <cell r="F589">
            <v>710000</v>
          </cell>
        </row>
        <row r="590">
          <cell r="A590" t="str">
            <v>QUEO22</v>
          </cell>
          <cell r="B590" t="str">
            <v>QUEO1925</v>
          </cell>
          <cell r="C590" t="str">
            <v>Quéo, ĐK gốc 19cm  ≤ Φ &lt;25cm</v>
          </cell>
          <cell r="D590" t="str">
            <v>Quéo, đường kính gốc 22 cm</v>
          </cell>
          <cell r="E590" t="str">
            <v>cây</v>
          </cell>
          <cell r="F590">
            <v>710000</v>
          </cell>
        </row>
        <row r="591">
          <cell r="A591" t="str">
            <v>QUEO23</v>
          </cell>
          <cell r="B591" t="str">
            <v>QUEO1925</v>
          </cell>
          <cell r="C591" t="str">
            <v>Quéo, ĐK gốc 19cm  ≤ Φ &lt;25cm</v>
          </cell>
          <cell r="D591" t="str">
            <v>Quéo, đường kính gốc 23 cm</v>
          </cell>
          <cell r="E591" t="str">
            <v>cây</v>
          </cell>
          <cell r="F591">
            <v>710000</v>
          </cell>
        </row>
        <row r="592">
          <cell r="A592" t="str">
            <v>QUEO24</v>
          </cell>
          <cell r="B592" t="str">
            <v>QUEO1925</v>
          </cell>
          <cell r="C592" t="str">
            <v>Quéo, ĐK gốc 19cm  ≤ Φ &lt;25cm</v>
          </cell>
          <cell r="D592" t="str">
            <v>Quéo, đường kính gốc 24 cm</v>
          </cell>
          <cell r="E592" t="str">
            <v>cây</v>
          </cell>
          <cell r="F592">
            <v>710000</v>
          </cell>
        </row>
        <row r="593">
          <cell r="A593" t="str">
            <v>QUEO25</v>
          </cell>
          <cell r="B593" t="str">
            <v>QUEO2529</v>
          </cell>
          <cell r="C593" t="str">
            <v>Quéo,  ĐK gốc 25cm ≤ Φ &lt;29cm</v>
          </cell>
          <cell r="D593" t="str">
            <v>Quéo, đường kính gốc 25 cm</v>
          </cell>
          <cell r="E593" t="str">
            <v>cây</v>
          </cell>
          <cell r="F593">
            <v>812000</v>
          </cell>
        </row>
        <row r="594">
          <cell r="A594" t="str">
            <v>QUEO26</v>
          </cell>
          <cell r="B594" t="str">
            <v>QUEO2529</v>
          </cell>
          <cell r="C594" t="str">
            <v>Quéo,  ĐK gốc 25cm ≤ Φ &lt;29cm</v>
          </cell>
          <cell r="D594" t="str">
            <v>Quéo, đường kính gốc 26 cm</v>
          </cell>
          <cell r="E594" t="str">
            <v>cây</v>
          </cell>
          <cell r="F594">
            <v>812000</v>
          </cell>
        </row>
        <row r="595">
          <cell r="A595" t="str">
            <v>QUEO27</v>
          </cell>
          <cell r="B595" t="str">
            <v>QUEO2529</v>
          </cell>
          <cell r="C595" t="str">
            <v>Quéo,  ĐK gốc 25cm ≤ Φ &lt;29cm</v>
          </cell>
          <cell r="D595" t="str">
            <v>Quéo, đường kính gốc 27 cm</v>
          </cell>
          <cell r="E595" t="str">
            <v>cây</v>
          </cell>
          <cell r="F595">
            <v>812000</v>
          </cell>
        </row>
        <row r="596">
          <cell r="A596" t="str">
            <v>QUEO28</v>
          </cell>
          <cell r="B596" t="str">
            <v>QUEO2529</v>
          </cell>
          <cell r="C596" t="str">
            <v>Quéo,  ĐK gốc 25cm ≤ Φ &lt;29cm</v>
          </cell>
          <cell r="D596" t="str">
            <v>Quéo, đường kính gốc 28 cm</v>
          </cell>
          <cell r="E596" t="str">
            <v>cây</v>
          </cell>
          <cell r="F596">
            <v>812000</v>
          </cell>
        </row>
        <row r="597">
          <cell r="A597" t="str">
            <v>QUEO29</v>
          </cell>
          <cell r="B597" t="str">
            <v>QUEO2932</v>
          </cell>
          <cell r="C597" t="str">
            <v>Quéo,  ĐK gốc 29cm ≤ Φ &lt;32cm</v>
          </cell>
          <cell r="D597" t="str">
            <v>Quéo, đường kính gốc 29 cm</v>
          </cell>
          <cell r="E597" t="str">
            <v>cây</v>
          </cell>
          <cell r="F597">
            <v>914000</v>
          </cell>
        </row>
        <row r="598">
          <cell r="A598" t="str">
            <v>QUEO30</v>
          </cell>
          <cell r="B598" t="str">
            <v>QUEO2932</v>
          </cell>
          <cell r="C598" t="str">
            <v>Quéo,  ĐK gốc 29cm ≤ Φ &lt;32cm</v>
          </cell>
          <cell r="D598" t="str">
            <v>Quéo, đường kính gốc 30 cm</v>
          </cell>
          <cell r="E598" t="str">
            <v>cây</v>
          </cell>
          <cell r="F598">
            <v>914000</v>
          </cell>
        </row>
        <row r="599">
          <cell r="A599" t="str">
            <v>QUEO31</v>
          </cell>
          <cell r="B599" t="str">
            <v>QUEO2932</v>
          </cell>
          <cell r="C599" t="str">
            <v>Quéo,  ĐK gốc 29cm ≤ Φ &lt;32cm</v>
          </cell>
          <cell r="D599" t="str">
            <v>Quéo, đường kính gốc 31 cm</v>
          </cell>
          <cell r="E599" t="str">
            <v>cây</v>
          </cell>
          <cell r="F599">
            <v>914000</v>
          </cell>
        </row>
        <row r="600">
          <cell r="A600" t="str">
            <v>QUEO32</v>
          </cell>
          <cell r="B600" t="str">
            <v>QUEO3239</v>
          </cell>
          <cell r="C600" t="str">
            <v>Quéo,  ĐK gốc 32 cm ≤ Φ &lt;39cm</v>
          </cell>
          <cell r="D600" t="str">
            <v>Quéo, đường kính gốc 32 cm</v>
          </cell>
          <cell r="E600" t="str">
            <v>cây</v>
          </cell>
          <cell r="F600">
            <v>1016000</v>
          </cell>
        </row>
        <row r="601">
          <cell r="A601" t="str">
            <v>QUEO33</v>
          </cell>
          <cell r="B601" t="str">
            <v>QUEO3239</v>
          </cell>
          <cell r="C601" t="str">
            <v>Quéo,  ĐK gốc 32 cm ≤ Φ &lt;39cm</v>
          </cell>
          <cell r="D601" t="str">
            <v>Quéo, đường kính gốc 33 cm</v>
          </cell>
          <cell r="E601" t="str">
            <v>cây</v>
          </cell>
          <cell r="F601">
            <v>1016000</v>
          </cell>
        </row>
        <row r="602">
          <cell r="A602" t="str">
            <v>QUEO34</v>
          </cell>
          <cell r="B602" t="str">
            <v>QUEO3239</v>
          </cell>
          <cell r="C602" t="str">
            <v>Quéo,  ĐK gốc 32 cm ≤ Φ &lt;39cm</v>
          </cell>
          <cell r="D602" t="str">
            <v>Quéo, đường kính gốc 34 cm</v>
          </cell>
          <cell r="E602" t="str">
            <v>cây</v>
          </cell>
          <cell r="F602">
            <v>1016000</v>
          </cell>
        </row>
        <row r="603">
          <cell r="A603" t="str">
            <v>QUEO35</v>
          </cell>
          <cell r="B603" t="str">
            <v>QUEO3239</v>
          </cell>
          <cell r="C603" t="str">
            <v>Quéo,  ĐK gốc 32 cm ≤ Φ &lt;39cm</v>
          </cell>
          <cell r="D603" t="str">
            <v>Quéo, đường kính gốc 35 cm</v>
          </cell>
          <cell r="E603" t="str">
            <v>cây</v>
          </cell>
          <cell r="F603">
            <v>1016000</v>
          </cell>
        </row>
        <row r="604">
          <cell r="A604" t="str">
            <v>QUEO36</v>
          </cell>
          <cell r="B604" t="str">
            <v>QUEO3239</v>
          </cell>
          <cell r="C604" t="str">
            <v>Quéo,  ĐK gốc 32 cm ≤ Φ &lt;39cm</v>
          </cell>
          <cell r="D604" t="str">
            <v>Quéo, đường kính gốc 36 cm</v>
          </cell>
          <cell r="E604" t="str">
            <v>cây</v>
          </cell>
          <cell r="F604">
            <v>1016000</v>
          </cell>
        </row>
        <row r="605">
          <cell r="A605" t="str">
            <v>QUEO37</v>
          </cell>
          <cell r="B605" t="str">
            <v>QUEO3239</v>
          </cell>
          <cell r="C605" t="str">
            <v>Quéo,  ĐK gốc 32 cm ≤ Φ &lt;39cm</v>
          </cell>
          <cell r="D605" t="str">
            <v>Quéo, đường kính gốc 37 cm</v>
          </cell>
          <cell r="E605" t="str">
            <v>cây</v>
          </cell>
          <cell r="F605">
            <v>1016000</v>
          </cell>
        </row>
        <row r="606">
          <cell r="A606" t="str">
            <v>QUEO38</v>
          </cell>
          <cell r="B606" t="str">
            <v>QUEO3239</v>
          </cell>
          <cell r="C606" t="str">
            <v>Quéo,  ĐK gốc 32 cm ≤ Φ &lt;39cm</v>
          </cell>
          <cell r="D606" t="str">
            <v>Quéo, đường kính gốc 38 cm</v>
          </cell>
          <cell r="E606" t="str">
            <v>cây</v>
          </cell>
          <cell r="F606">
            <v>1016000</v>
          </cell>
        </row>
        <row r="607">
          <cell r="A607" t="str">
            <v>QUEO40</v>
          </cell>
          <cell r="B607" t="str">
            <v>QUEO4040</v>
          </cell>
          <cell r="C607" t="str">
            <v>Quéo, ĐK gốc trên 40 cm</v>
          </cell>
          <cell r="D607" t="str">
            <v>Quéo, đường kính gốc 40 cm</v>
          </cell>
          <cell r="E607" t="str">
            <v>cây</v>
          </cell>
          <cell r="F607">
            <v>1118000</v>
          </cell>
        </row>
        <row r="608">
          <cell r="A608" t="str">
            <v>QUEO41</v>
          </cell>
          <cell r="B608" t="str">
            <v>QUEO4040</v>
          </cell>
          <cell r="C608" t="str">
            <v>Quéo, ĐK gốc trên 40 cm</v>
          </cell>
          <cell r="D608" t="str">
            <v>Quéo, đường kính gốc 41 cm</v>
          </cell>
          <cell r="E608" t="str">
            <v>cây</v>
          </cell>
          <cell r="F608">
            <v>1118000</v>
          </cell>
        </row>
        <row r="609">
          <cell r="A609" t="str">
            <v>QUEO42</v>
          </cell>
          <cell r="B609" t="str">
            <v>QUEO4040</v>
          </cell>
          <cell r="C609" t="str">
            <v>Quéo, ĐK gốc trên 40 cm</v>
          </cell>
          <cell r="D609" t="str">
            <v>Quéo, đường kính gốc 42 cm</v>
          </cell>
          <cell r="E609" t="str">
            <v>cây</v>
          </cell>
          <cell r="F609">
            <v>1118000</v>
          </cell>
        </row>
        <row r="610">
          <cell r="A610" t="str">
            <v>QUEO43</v>
          </cell>
          <cell r="B610" t="str">
            <v>QUEO4040</v>
          </cell>
          <cell r="C610" t="str">
            <v>Quéo, ĐK gốc trên 40 cm</v>
          </cell>
          <cell r="D610" t="str">
            <v>Quéo, đường kính gốc 43 cm</v>
          </cell>
          <cell r="E610" t="str">
            <v>cây</v>
          </cell>
          <cell r="F610">
            <v>1118000</v>
          </cell>
        </row>
        <row r="611">
          <cell r="A611" t="str">
            <v>QUEO44</v>
          </cell>
          <cell r="B611" t="str">
            <v>QUEO4040</v>
          </cell>
          <cell r="C611" t="str">
            <v>Quéo, ĐK gốc trên 40 cm</v>
          </cell>
          <cell r="D611" t="str">
            <v>Quéo, đường kính gốc 44 cm</v>
          </cell>
          <cell r="E611" t="str">
            <v>cây</v>
          </cell>
          <cell r="F611">
            <v>1118000</v>
          </cell>
        </row>
        <row r="612">
          <cell r="A612" t="str">
            <v>QUEO45</v>
          </cell>
          <cell r="B612" t="str">
            <v>QUEO4040</v>
          </cell>
          <cell r="C612" t="str">
            <v>Quéo, ĐK gốc trên 40 cm</v>
          </cell>
          <cell r="D612" t="str">
            <v>Quéo, đường kính gốc 45 cm</v>
          </cell>
          <cell r="E612" t="str">
            <v>cây</v>
          </cell>
          <cell r="F612">
            <v>1118000</v>
          </cell>
        </row>
        <row r="613">
          <cell r="A613" t="str">
            <v>QUEO46</v>
          </cell>
          <cell r="B613" t="str">
            <v>QUEO4040</v>
          </cell>
          <cell r="C613" t="str">
            <v>Quéo, ĐK gốc trên 40 cm</v>
          </cell>
          <cell r="D613" t="str">
            <v>Quéo, đường kính gốc 46 cm</v>
          </cell>
          <cell r="E613" t="str">
            <v>cây</v>
          </cell>
          <cell r="F613">
            <v>1118000</v>
          </cell>
        </row>
        <row r="614">
          <cell r="A614" t="str">
            <v>QUEO47</v>
          </cell>
          <cell r="B614" t="str">
            <v>QUEO4040</v>
          </cell>
          <cell r="C614" t="str">
            <v>Quéo, ĐK gốc trên 40 cm</v>
          </cell>
          <cell r="D614" t="str">
            <v>Quéo, đường kính gốc 47 cm</v>
          </cell>
          <cell r="E614" t="str">
            <v>cây</v>
          </cell>
          <cell r="F614">
            <v>1118000</v>
          </cell>
        </row>
        <row r="615">
          <cell r="A615" t="str">
            <v>QUEO48</v>
          </cell>
          <cell r="B615" t="str">
            <v>QUEO4040</v>
          </cell>
          <cell r="C615" t="str">
            <v>Quéo, ĐK gốc trên 40 cm</v>
          </cell>
          <cell r="D615" t="str">
            <v>Quéo, đường kính gốc 48 cm</v>
          </cell>
          <cell r="E615" t="str">
            <v>cây</v>
          </cell>
          <cell r="F615">
            <v>1118000</v>
          </cell>
        </row>
        <row r="616">
          <cell r="A616" t="str">
            <v>QUEO49</v>
          </cell>
          <cell r="B616" t="str">
            <v>QUEO4040</v>
          </cell>
          <cell r="C616" t="str">
            <v>Quéo, ĐK gốc trên 40 cm</v>
          </cell>
          <cell r="D616" t="str">
            <v>Quéo, đường kính gốc 49 cm</v>
          </cell>
          <cell r="E616" t="str">
            <v>cây</v>
          </cell>
          <cell r="F616">
            <v>1118000</v>
          </cell>
        </row>
        <row r="617">
          <cell r="A617" t="str">
            <v>QUEO50</v>
          </cell>
          <cell r="B617" t="str">
            <v>QUEO4040</v>
          </cell>
          <cell r="C617" t="str">
            <v>Quéo, ĐK gốc trên 40 cm</v>
          </cell>
          <cell r="D617" t="str">
            <v>Quéo, đường kính gốc 50 cm</v>
          </cell>
          <cell r="E617" t="str">
            <v>cây</v>
          </cell>
          <cell r="F617">
            <v>1118000</v>
          </cell>
        </row>
        <row r="618">
          <cell r="C618" t="str">
            <v>Cây Na.(theo ĐK gốc của cây, đo ĐK gốc cách mặt đất 20cm)</v>
          </cell>
          <cell r="E618" t="str">
            <v>cây</v>
          </cell>
        </row>
        <row r="619">
          <cell r="A619" t="str">
            <v>NAM</v>
          </cell>
          <cell r="B619" t="str">
            <v>NAM</v>
          </cell>
          <cell r="C619" t="str">
            <v>Cây Na mới trồng (từ 3 tháng đến dưới 1 năm)</v>
          </cell>
          <cell r="D619" t="str">
            <v xml:space="preserve">Na mới trồng dưới 1 năm tuổi </v>
          </cell>
          <cell r="E619" t="str">
            <v>cây</v>
          </cell>
          <cell r="F619">
            <v>29000</v>
          </cell>
        </row>
        <row r="620">
          <cell r="A620" t="str">
            <v>NA1</v>
          </cell>
          <cell r="B620" t="str">
            <v>NA12</v>
          </cell>
          <cell r="C620" t="str">
            <v>Cây Na ĐK gốc 1cm ≤ Φ &lt;2cm(cây cách cây 1,5m)</v>
          </cell>
          <cell r="D620" t="str">
            <v>Cây Na ĐK gốc 1cm ≤ Φ &lt;2cm(cây cách cây 1,5m)</v>
          </cell>
          <cell r="E620" t="str">
            <v>cây</v>
          </cell>
          <cell r="F620">
            <v>53000</v>
          </cell>
        </row>
        <row r="621">
          <cell r="A621" t="str">
            <v>NA2</v>
          </cell>
          <cell r="B621" t="str">
            <v>NA25</v>
          </cell>
          <cell r="C621" t="str">
            <v>Cây Na ĐK gốc 2cm ≤ Φ &lt;5cm</v>
          </cell>
          <cell r="D621" t="str">
            <v xml:space="preserve">Na đường kính 2 cm </v>
          </cell>
          <cell r="E621" t="str">
            <v>cây</v>
          </cell>
          <cell r="F621">
            <v>177000</v>
          </cell>
        </row>
        <row r="622">
          <cell r="A622" t="str">
            <v>NA3</v>
          </cell>
          <cell r="B622" t="str">
            <v>NA25</v>
          </cell>
          <cell r="C622" t="str">
            <v>Cây Na ĐK gốc 2cm ≤ Φ &lt;5cm</v>
          </cell>
          <cell r="D622" t="str">
            <v xml:space="preserve">Na đường kính 3 cm </v>
          </cell>
          <cell r="E622" t="str">
            <v>cây</v>
          </cell>
          <cell r="F622">
            <v>177000</v>
          </cell>
        </row>
        <row r="623">
          <cell r="A623" t="str">
            <v>NA4</v>
          </cell>
          <cell r="B623" t="str">
            <v>NA25</v>
          </cell>
          <cell r="C623" t="str">
            <v>Cây Na ĐK gốc 2cm ≤ Φ &lt;5cm</v>
          </cell>
          <cell r="D623" t="str">
            <v xml:space="preserve">Na đường kính 4 cm </v>
          </cell>
          <cell r="E623" t="str">
            <v>cây</v>
          </cell>
          <cell r="F623">
            <v>177000</v>
          </cell>
        </row>
        <row r="624">
          <cell r="A624" t="str">
            <v>NA5</v>
          </cell>
          <cell r="B624" t="str">
            <v>NA57</v>
          </cell>
          <cell r="C624" t="str">
            <v>Cây Na ĐK gốc 5cm ≤ Φ &lt;7cm</v>
          </cell>
          <cell r="D624" t="str">
            <v xml:space="preserve">Na đường kính 5 cm </v>
          </cell>
          <cell r="E624" t="str">
            <v>cây</v>
          </cell>
          <cell r="F624">
            <v>325000</v>
          </cell>
        </row>
        <row r="625">
          <cell r="A625" t="str">
            <v>NA6</v>
          </cell>
          <cell r="B625" t="str">
            <v>NA57</v>
          </cell>
          <cell r="C625" t="str">
            <v>Cây Na ĐK gốc 5cm ≤ Φ &lt;7cm</v>
          </cell>
          <cell r="D625" t="str">
            <v xml:space="preserve">Na đường kính 6 cm </v>
          </cell>
          <cell r="E625" t="str">
            <v>cây</v>
          </cell>
          <cell r="F625">
            <v>325000</v>
          </cell>
        </row>
        <row r="626">
          <cell r="A626" t="str">
            <v>NA7</v>
          </cell>
          <cell r="B626" t="str">
            <v>NA79</v>
          </cell>
          <cell r="C626" t="str">
            <v>Cây Na ĐK gốc 7cm ≤ Φ &lt;9cm</v>
          </cell>
          <cell r="D626" t="str">
            <v xml:space="preserve">Na đường kính 7 cm </v>
          </cell>
          <cell r="E626" t="str">
            <v>cây</v>
          </cell>
          <cell r="F626">
            <v>573000</v>
          </cell>
        </row>
        <row r="627">
          <cell r="A627" t="str">
            <v>NA8</v>
          </cell>
          <cell r="B627" t="str">
            <v>NA79</v>
          </cell>
          <cell r="C627" t="str">
            <v>Cây Na ĐK gốc 7cm ≤ Φ &lt;9cm</v>
          </cell>
          <cell r="D627" t="str">
            <v xml:space="preserve">Na đường kính 8 cm </v>
          </cell>
          <cell r="E627" t="str">
            <v>cây</v>
          </cell>
          <cell r="F627">
            <v>573000</v>
          </cell>
        </row>
        <row r="628">
          <cell r="A628" t="str">
            <v>NA9</v>
          </cell>
          <cell r="B628" t="str">
            <v>NA9112</v>
          </cell>
          <cell r="C628" t="str">
            <v>Cây Na ĐK gốc 9cm ≤ Φ &lt;12cm</v>
          </cell>
          <cell r="D628" t="str">
            <v xml:space="preserve">Na đường kính 9 cm </v>
          </cell>
          <cell r="E628" t="str">
            <v>cây</v>
          </cell>
          <cell r="F628">
            <v>821000</v>
          </cell>
        </row>
        <row r="629">
          <cell r="A629" t="str">
            <v>NA10</v>
          </cell>
          <cell r="B629" t="str">
            <v>NA9112</v>
          </cell>
          <cell r="C629" t="str">
            <v>Cây Na ĐK gốc 9cm ≤ Φ &lt;12cm</v>
          </cell>
          <cell r="D629" t="str">
            <v xml:space="preserve">Na đường kính 10 cm </v>
          </cell>
          <cell r="E629" t="str">
            <v>cây</v>
          </cell>
          <cell r="F629">
            <v>821000</v>
          </cell>
        </row>
        <row r="630">
          <cell r="A630" t="str">
            <v>NA11</v>
          </cell>
          <cell r="B630" t="str">
            <v>NA1112</v>
          </cell>
          <cell r="C630" t="str">
            <v>Cây Na ĐK gốc 9cm ≤ Φ &lt;12cm</v>
          </cell>
          <cell r="D630" t="str">
            <v xml:space="preserve">Na đường kính 11 cm </v>
          </cell>
          <cell r="E630" t="str">
            <v>cây</v>
          </cell>
          <cell r="F630">
            <v>821000</v>
          </cell>
        </row>
        <row r="631">
          <cell r="A631" t="str">
            <v>NA12</v>
          </cell>
          <cell r="B631" t="str">
            <v>NA1215</v>
          </cell>
          <cell r="C631" t="str">
            <v>Cây Na ĐK gốc 12cm ≤ Φ &lt;15cm</v>
          </cell>
          <cell r="D631" t="str">
            <v xml:space="preserve">Na đường kính 12 cm </v>
          </cell>
          <cell r="E631" t="str">
            <v>cây</v>
          </cell>
          <cell r="F631">
            <v>821000</v>
          </cell>
        </row>
        <row r="632">
          <cell r="A632" t="str">
            <v>NA13</v>
          </cell>
          <cell r="B632" t="str">
            <v>NA1215</v>
          </cell>
          <cell r="C632" t="str">
            <v>Cây Na ĐK gốc 12cm ≤ Φ &lt;15cm</v>
          </cell>
          <cell r="D632" t="str">
            <v xml:space="preserve">Na đường kính 13 cm </v>
          </cell>
          <cell r="E632" t="str">
            <v>cây</v>
          </cell>
          <cell r="F632">
            <v>1069000</v>
          </cell>
        </row>
        <row r="633">
          <cell r="A633" t="str">
            <v>NA14</v>
          </cell>
          <cell r="B633" t="str">
            <v>NA1215</v>
          </cell>
          <cell r="C633" t="str">
            <v>Cây Na ĐK gốc 12cm ≤ Φ &lt;15cm</v>
          </cell>
          <cell r="D633" t="str">
            <v xml:space="preserve">Na đường kính 14 cm </v>
          </cell>
          <cell r="E633" t="str">
            <v>cây</v>
          </cell>
          <cell r="F633">
            <v>1069000</v>
          </cell>
        </row>
        <row r="634">
          <cell r="A634" t="str">
            <v>NA15</v>
          </cell>
          <cell r="B634" t="str">
            <v>NA1515</v>
          </cell>
          <cell r="C634" t="str">
            <v>Cây Na ĐK gốc từ 15 cm trở lên</v>
          </cell>
          <cell r="D634" t="str">
            <v xml:space="preserve">Na đường kính 15 cm </v>
          </cell>
          <cell r="E634" t="str">
            <v>cây</v>
          </cell>
          <cell r="F634">
            <v>1317000</v>
          </cell>
        </row>
        <row r="635">
          <cell r="A635" t="str">
            <v>NA16</v>
          </cell>
          <cell r="B635" t="str">
            <v>NA1515</v>
          </cell>
          <cell r="C635" t="str">
            <v>Cây Na ĐK gốc từ 15 cm trở lên</v>
          </cell>
          <cell r="D635" t="str">
            <v xml:space="preserve">Na đường kính 16 cm </v>
          </cell>
          <cell r="E635" t="str">
            <v>cây</v>
          </cell>
          <cell r="F635">
            <v>1317000</v>
          </cell>
        </row>
        <row r="636">
          <cell r="A636" t="str">
            <v>NA17</v>
          </cell>
          <cell r="B636" t="str">
            <v>NA1515</v>
          </cell>
          <cell r="C636" t="str">
            <v>Cây Na ĐK gốc từ 15 cm trở lên</v>
          </cell>
          <cell r="D636" t="str">
            <v xml:space="preserve">Na đường kính 17 cm </v>
          </cell>
          <cell r="E636" t="str">
            <v>cây</v>
          </cell>
          <cell r="F636">
            <v>1317000</v>
          </cell>
        </row>
        <row r="637">
          <cell r="A637" t="str">
            <v>NA18</v>
          </cell>
          <cell r="B637" t="str">
            <v>NA1515</v>
          </cell>
          <cell r="C637" t="str">
            <v>Cây Na ĐK gốc từ 15 cm trở lên</v>
          </cell>
          <cell r="D637" t="str">
            <v xml:space="preserve">Na đường kính 18 cm </v>
          </cell>
          <cell r="E637" t="str">
            <v>cây</v>
          </cell>
          <cell r="F637">
            <v>1317000</v>
          </cell>
        </row>
        <row r="638">
          <cell r="A638" t="str">
            <v>NA19</v>
          </cell>
          <cell r="B638" t="str">
            <v>NA1515</v>
          </cell>
          <cell r="C638" t="str">
            <v>Cây Na ĐK gốc từ 15 cm trở lên</v>
          </cell>
          <cell r="D638" t="str">
            <v xml:space="preserve">Na đường kính 19 cm </v>
          </cell>
          <cell r="E638" t="str">
            <v>cây</v>
          </cell>
          <cell r="F638">
            <v>1317000</v>
          </cell>
        </row>
        <row r="639">
          <cell r="A639" t="str">
            <v>NA20</v>
          </cell>
          <cell r="B639" t="str">
            <v>NA1515</v>
          </cell>
          <cell r="C639" t="str">
            <v>Cây Na ĐK gốc từ 15 cm trở lên</v>
          </cell>
          <cell r="D639" t="str">
            <v xml:space="preserve">Na đường kính 20 cm </v>
          </cell>
          <cell r="E639" t="str">
            <v>cây</v>
          </cell>
          <cell r="F639">
            <v>1317000</v>
          </cell>
        </row>
        <row r="640">
          <cell r="A640" t="str">
            <v>NA21</v>
          </cell>
          <cell r="B640" t="str">
            <v>NA1515</v>
          </cell>
          <cell r="C640" t="str">
            <v>Cây Na ĐK gốc từ 15 cm trở lên</v>
          </cell>
          <cell r="D640" t="str">
            <v xml:space="preserve">Na đường kính 21 cm </v>
          </cell>
          <cell r="E640" t="str">
            <v>cây</v>
          </cell>
          <cell r="F640">
            <v>1317000</v>
          </cell>
        </row>
        <row r="641">
          <cell r="A641" t="str">
            <v>NA22</v>
          </cell>
          <cell r="B641" t="str">
            <v>NA1515</v>
          </cell>
          <cell r="C641" t="str">
            <v>Cây Na ĐK gốc từ 15 cm trở lên</v>
          </cell>
          <cell r="D641" t="str">
            <v xml:space="preserve">Na đường kính 22 cm </v>
          </cell>
          <cell r="E641" t="str">
            <v>cây</v>
          </cell>
          <cell r="F641">
            <v>1317000</v>
          </cell>
        </row>
        <row r="642">
          <cell r="A642" t="str">
            <v>NA23</v>
          </cell>
          <cell r="B642" t="str">
            <v>NA1515</v>
          </cell>
          <cell r="C642" t="str">
            <v>Cây Na ĐK gốc từ 15 cm trở lên</v>
          </cell>
          <cell r="D642" t="str">
            <v xml:space="preserve">Na đường kính 23 cm </v>
          </cell>
          <cell r="E642" t="str">
            <v>cây</v>
          </cell>
          <cell r="F642">
            <v>1317000</v>
          </cell>
        </row>
        <row r="643">
          <cell r="A643" t="str">
            <v>NA24</v>
          </cell>
          <cell r="B643" t="str">
            <v>NA1515</v>
          </cell>
          <cell r="C643" t="str">
            <v>Cây Na ĐK gốc từ 15 cm trở lên</v>
          </cell>
          <cell r="D643" t="str">
            <v xml:space="preserve">Na đường kính 24 cm </v>
          </cell>
          <cell r="E643" t="str">
            <v>cây</v>
          </cell>
          <cell r="F643">
            <v>1317000</v>
          </cell>
        </row>
        <row r="644">
          <cell r="A644" t="str">
            <v>NA25</v>
          </cell>
          <cell r="B644" t="str">
            <v>NA1515</v>
          </cell>
          <cell r="C644" t="str">
            <v>Cây Na ĐK gốc từ 15 cm trở lên</v>
          </cell>
          <cell r="D644" t="str">
            <v xml:space="preserve">Na đường kính 25 cm </v>
          </cell>
          <cell r="E644" t="str">
            <v>cây</v>
          </cell>
          <cell r="F644">
            <v>1317000</v>
          </cell>
        </row>
        <row r="645">
          <cell r="C645" t="str">
            <v>Đu đủ</v>
          </cell>
          <cell r="E645" t="str">
            <v>cây</v>
          </cell>
        </row>
        <row r="646">
          <cell r="A646" t="str">
            <v>DDM</v>
          </cell>
          <cell r="B646" t="str">
            <v>DDM</v>
          </cell>
          <cell r="C646" t="str">
            <v xml:space="preserve"> Đu đủ Mới trồng (từ 3 đến 9 tháng)</v>
          </cell>
          <cell r="D646" t="str">
            <v xml:space="preserve"> Đu đủ Mới trồng (từ 3 đến 9 tháng)</v>
          </cell>
          <cell r="E646" t="str">
            <v>cây</v>
          </cell>
          <cell r="F646">
            <v>23000</v>
          </cell>
        </row>
        <row r="647">
          <cell r="A647" t="str">
            <v>DDK</v>
          </cell>
          <cell r="B647" t="str">
            <v>DDK</v>
          </cell>
          <cell r="C647" t="str">
            <v xml:space="preserve"> Đu đủ Trồng trên 9 tháng, 0,5 &lt;H≤ 1,3 m</v>
          </cell>
          <cell r="D647" t="str">
            <v xml:space="preserve"> Đu đủ Trồng trên 9 tháng, 0,5 &lt;H≤ 1,3 m</v>
          </cell>
          <cell r="E647" t="str">
            <v>cây</v>
          </cell>
          <cell r="F647">
            <v>43000</v>
          </cell>
        </row>
        <row r="648">
          <cell r="A648" t="str">
            <v>DDC</v>
          </cell>
          <cell r="B648" t="str">
            <v>DDC</v>
          </cell>
          <cell r="C648" t="str">
            <v xml:space="preserve"> Đu đủ Đã có quả, chiều cao trên 1,3m </v>
          </cell>
          <cell r="D648" t="str">
            <v xml:space="preserve"> Đu đủ Đã có quả, chiều cao trên 1,3m </v>
          </cell>
          <cell r="E648" t="str">
            <v>cây</v>
          </cell>
          <cell r="F648">
            <v>88000</v>
          </cell>
        </row>
        <row r="649">
          <cell r="C649" t="str">
            <v>Cau, Dừa (Cau theo ĐK gốc của cây, đo ĐK gốc cách mặt đất 20cm; Dừa theo ĐK gốc của cây, đo ĐK gốc cách mặt đất 30cm)</v>
          </cell>
          <cell r="E649" t="str">
            <v>cây</v>
          </cell>
        </row>
        <row r="650">
          <cell r="A650" t="str">
            <v>CAUM</v>
          </cell>
          <cell r="B650" t="str">
            <v>CAUM</v>
          </cell>
          <cell r="C650" t="str">
            <v>Cây Cau, Mới trồng từ 3 tháng đến 1 năm</v>
          </cell>
          <cell r="D650" t="str">
            <v>Cây Cau,Mới trồng từ 3 tháng đến 1 năm</v>
          </cell>
          <cell r="E650" t="str">
            <v>cây</v>
          </cell>
          <cell r="F650">
            <v>32000</v>
          </cell>
        </row>
        <row r="651">
          <cell r="A651" t="str">
            <v>CAU1</v>
          </cell>
          <cell r="B651" t="str">
            <v>CAUM</v>
          </cell>
          <cell r="C651" t="str">
            <v>Cây Cau, Mới trồng từ 3 tháng đến 1 năm</v>
          </cell>
          <cell r="D651" t="str">
            <v>Cây Cau, Mới trồng từ 3 tháng đến 1 năm</v>
          </cell>
          <cell r="E651" t="str">
            <v>cây</v>
          </cell>
          <cell r="F651">
            <v>32000</v>
          </cell>
        </row>
        <row r="652">
          <cell r="A652" t="str">
            <v>CAU2</v>
          </cell>
          <cell r="B652" t="str">
            <v>CAUM</v>
          </cell>
          <cell r="C652" t="str">
            <v>Cây Cau, Mới trồng từ 3 tháng đến 1 năm</v>
          </cell>
          <cell r="D652" t="str">
            <v>Cây Cau, Mới trồng từ 3 tháng đến 1 năm</v>
          </cell>
          <cell r="E652" t="str">
            <v>cây</v>
          </cell>
          <cell r="F652">
            <v>32000</v>
          </cell>
        </row>
        <row r="653">
          <cell r="A653" t="str">
            <v>CAU3</v>
          </cell>
          <cell r="B653" t="str">
            <v>CAUM</v>
          </cell>
          <cell r="C653" t="str">
            <v>Cây Cau,  Mới trồng từ 3 tháng đến 1 năm</v>
          </cell>
          <cell r="D653" t="str">
            <v>Cây Cau, Mới trồng từ 3 tháng đến 1 năm</v>
          </cell>
          <cell r="E653" t="str">
            <v>cây</v>
          </cell>
          <cell r="F653">
            <v>32000</v>
          </cell>
        </row>
        <row r="654">
          <cell r="A654" t="str">
            <v>CAU4</v>
          </cell>
          <cell r="B654" t="str">
            <v>CAUM</v>
          </cell>
          <cell r="C654" t="str">
            <v>Cây Cau, Mới trồng từ 3 tháng đến 1 năm</v>
          </cell>
          <cell r="D654" t="str">
            <v>Cây Cau, Mới trồng từ 3 tháng đến 1 năm</v>
          </cell>
          <cell r="E654" t="str">
            <v>cây</v>
          </cell>
          <cell r="F654">
            <v>32000</v>
          </cell>
        </row>
        <row r="655">
          <cell r="A655" t="str">
            <v>CAU5</v>
          </cell>
          <cell r="B655" t="str">
            <v>CAUM</v>
          </cell>
          <cell r="C655" t="str">
            <v>Cây Cau, Mới trồng từ 3 tháng đến 1 năm</v>
          </cell>
          <cell r="D655" t="str">
            <v>Cây Cau, Mới trồng từ 3 tháng đến 1 năm</v>
          </cell>
          <cell r="E655" t="str">
            <v>cây</v>
          </cell>
          <cell r="F655">
            <v>32000</v>
          </cell>
        </row>
        <row r="656">
          <cell r="A656" t="str">
            <v>CAU6</v>
          </cell>
          <cell r="B656" t="str">
            <v>CAU69</v>
          </cell>
          <cell r="C656" t="str">
            <v>Cây Cau, ĐK gốc 6cm ≤ Φ &lt;9cm</v>
          </cell>
          <cell r="D656" t="str">
            <v xml:space="preserve">Cây Cau đường kính gốc 6 cm </v>
          </cell>
          <cell r="E656" t="str">
            <v>cây</v>
          </cell>
          <cell r="F656">
            <v>49000</v>
          </cell>
        </row>
        <row r="657">
          <cell r="A657" t="str">
            <v>CAU7</v>
          </cell>
          <cell r="B657" t="str">
            <v>CAU69</v>
          </cell>
          <cell r="C657" t="str">
            <v>Cây Cau, ĐK gốc 6cm ≤ Φ &lt;9cm</v>
          </cell>
          <cell r="D657" t="str">
            <v xml:space="preserve">Cây Cau đường kính gốc 7 cm </v>
          </cell>
          <cell r="E657" t="str">
            <v>cây</v>
          </cell>
          <cell r="F657">
            <v>49000</v>
          </cell>
        </row>
        <row r="658">
          <cell r="A658" t="str">
            <v>CAU8</v>
          </cell>
          <cell r="B658" t="str">
            <v>CAU69</v>
          </cell>
          <cell r="C658" t="str">
            <v>Cây Cau, ĐK gốc 6cm ≤ Φ &lt;9cm</v>
          </cell>
          <cell r="D658" t="str">
            <v xml:space="preserve">Cây Cau đường kính gốc 8 cm </v>
          </cell>
          <cell r="E658" t="str">
            <v>cây</v>
          </cell>
          <cell r="F658">
            <v>49000</v>
          </cell>
        </row>
        <row r="659">
          <cell r="A659" t="str">
            <v>CAU9</v>
          </cell>
          <cell r="B659" t="str">
            <v>CAU912</v>
          </cell>
          <cell r="C659" t="str">
            <v>Cây Cau, ĐK gốc 9cm ≤ Φ &lt;12cm</v>
          </cell>
          <cell r="D659" t="str">
            <v xml:space="preserve">Cây Cau đường kính gốc 9 cm </v>
          </cell>
          <cell r="E659" t="str">
            <v>cây</v>
          </cell>
          <cell r="F659">
            <v>71500</v>
          </cell>
        </row>
        <row r="660">
          <cell r="A660" t="str">
            <v>CAU10</v>
          </cell>
          <cell r="B660" t="str">
            <v>CAU912</v>
          </cell>
          <cell r="C660" t="str">
            <v>Cây Cau, ĐK gốc 9cm ≤ Φ &lt;12cm</v>
          </cell>
          <cell r="D660" t="str">
            <v xml:space="preserve">Cây Cau đường kính gốc 10 cm </v>
          </cell>
          <cell r="E660" t="str">
            <v>cây</v>
          </cell>
          <cell r="F660">
            <v>71500</v>
          </cell>
        </row>
        <row r="661">
          <cell r="A661" t="str">
            <v>CAU11</v>
          </cell>
          <cell r="B661" t="str">
            <v>CAU912</v>
          </cell>
          <cell r="C661" t="str">
            <v>Cây Cau, ĐK gốc 9cm ≤ Φ &lt;12cm</v>
          </cell>
          <cell r="D661" t="str">
            <v xml:space="preserve">Cây Cau đường kính gốc 11 cm </v>
          </cell>
          <cell r="E661" t="str">
            <v>cây</v>
          </cell>
          <cell r="F661">
            <v>71500</v>
          </cell>
        </row>
        <row r="662">
          <cell r="A662" t="str">
            <v>CAU12</v>
          </cell>
          <cell r="B662" t="str">
            <v>CAU1215</v>
          </cell>
          <cell r="C662" t="str">
            <v>Cây Cau, ĐK gốc 12cm ≤ Φ &lt;15cm</v>
          </cell>
          <cell r="D662" t="str">
            <v xml:space="preserve">Cây Cau đường kính gốc 12 cm </v>
          </cell>
          <cell r="E662" t="str">
            <v>cây</v>
          </cell>
          <cell r="F662">
            <v>133000</v>
          </cell>
        </row>
        <row r="663">
          <cell r="A663" t="str">
            <v>CAU13</v>
          </cell>
          <cell r="B663" t="str">
            <v>CAU1215</v>
          </cell>
          <cell r="C663" t="str">
            <v>Cây Cau, ĐK gốc 12cm ≤ Φ &lt;15cm</v>
          </cell>
          <cell r="D663" t="str">
            <v xml:space="preserve">Cây Cau đường kính gốc 13 cm </v>
          </cell>
          <cell r="E663" t="str">
            <v>cây</v>
          </cell>
          <cell r="F663">
            <v>133000</v>
          </cell>
        </row>
        <row r="664">
          <cell r="A664" t="str">
            <v>CAU14</v>
          </cell>
          <cell r="B664" t="str">
            <v>CAU1215</v>
          </cell>
          <cell r="C664" t="str">
            <v>Cây Cau, ĐK gốc 12cm ≤ Φ &lt;15cm</v>
          </cell>
          <cell r="D664" t="str">
            <v xml:space="preserve">Cây Cau đường kính gốc 14 cm </v>
          </cell>
          <cell r="E664" t="str">
            <v>cây</v>
          </cell>
          <cell r="F664">
            <v>133000</v>
          </cell>
        </row>
        <row r="665">
          <cell r="A665" t="str">
            <v>CAU15</v>
          </cell>
          <cell r="B665" t="str">
            <v>CAU1520</v>
          </cell>
          <cell r="C665" t="str">
            <v>Cây Cau, ĐK gốc 15cm ≤ Φ &lt;20cm</v>
          </cell>
          <cell r="D665" t="str">
            <v xml:space="preserve">Cây Cau đường kính gốc 15 cm </v>
          </cell>
          <cell r="E665" t="str">
            <v>cây</v>
          </cell>
          <cell r="F665">
            <v>170000</v>
          </cell>
        </row>
        <row r="666">
          <cell r="A666" t="str">
            <v>CAU16</v>
          </cell>
          <cell r="B666" t="str">
            <v>CAU1520</v>
          </cell>
          <cell r="C666" t="str">
            <v>Cây Cau, ĐK gốc 15cm ≤ Φ &lt;20cm</v>
          </cell>
          <cell r="D666" t="str">
            <v xml:space="preserve">Cây Cau đường kính gốc 16 cm </v>
          </cell>
          <cell r="E666" t="str">
            <v>cây</v>
          </cell>
          <cell r="F666">
            <v>170000</v>
          </cell>
        </row>
        <row r="667">
          <cell r="A667" t="str">
            <v>CAU17</v>
          </cell>
          <cell r="B667" t="str">
            <v>CAU1520</v>
          </cell>
          <cell r="C667" t="str">
            <v>Cây Cau, ĐK gốc 15cm ≤ Φ &lt;20cm</v>
          </cell>
          <cell r="D667" t="str">
            <v xml:space="preserve">Cây Cau đường kính gốc 17 cm </v>
          </cell>
          <cell r="E667" t="str">
            <v>cây</v>
          </cell>
          <cell r="F667">
            <v>170000</v>
          </cell>
        </row>
        <row r="668">
          <cell r="A668" t="str">
            <v>CAU18</v>
          </cell>
          <cell r="B668" t="str">
            <v>CAU1520</v>
          </cell>
          <cell r="C668" t="str">
            <v>Cây Cau, ĐK gốc 15cm ≤ Φ &lt;20cm</v>
          </cell>
          <cell r="D668" t="str">
            <v xml:space="preserve">Cây Cau đường kính gốc 18 cm </v>
          </cell>
          <cell r="E668" t="str">
            <v>cây</v>
          </cell>
          <cell r="F668">
            <v>170000</v>
          </cell>
        </row>
        <row r="669">
          <cell r="A669" t="str">
            <v>CAU19</v>
          </cell>
          <cell r="B669" t="str">
            <v>CAU1520</v>
          </cell>
          <cell r="C669" t="str">
            <v>Cây Cau, ĐK gốc 15cm ≤ Φ &lt;20cm</v>
          </cell>
          <cell r="D669" t="str">
            <v xml:space="preserve">Cây Cau đường kính gốc 19 cm </v>
          </cell>
          <cell r="E669" t="str">
            <v>cây</v>
          </cell>
          <cell r="F669">
            <v>170000</v>
          </cell>
        </row>
        <row r="670">
          <cell r="A670" t="str">
            <v>CAU20</v>
          </cell>
          <cell r="B670" t="str">
            <v xml:space="preserve"> CAU2025</v>
          </cell>
          <cell r="C670" t="str">
            <v>Cây Cau, ĐK gốc 20cm ≤ Φ &lt;25cm</v>
          </cell>
          <cell r="D670" t="str">
            <v xml:space="preserve">Cây Cau đường kính gốc 20 cm </v>
          </cell>
          <cell r="E670" t="str">
            <v>cây</v>
          </cell>
          <cell r="F670">
            <v>207000</v>
          </cell>
        </row>
        <row r="671">
          <cell r="A671" t="str">
            <v>CAU21</v>
          </cell>
          <cell r="B671" t="str">
            <v xml:space="preserve"> CAU2025</v>
          </cell>
          <cell r="C671" t="str">
            <v>Cây Cau, ĐK gốc 20cm ≤ Φ &lt;25cm</v>
          </cell>
          <cell r="D671" t="str">
            <v xml:space="preserve">Cây Cau đường kính gốc 21 cm </v>
          </cell>
          <cell r="E671" t="str">
            <v>cây</v>
          </cell>
          <cell r="F671">
            <v>207000</v>
          </cell>
        </row>
        <row r="672">
          <cell r="A672" t="str">
            <v>CAU22</v>
          </cell>
          <cell r="B672" t="str">
            <v xml:space="preserve"> CAU2025</v>
          </cell>
          <cell r="C672" t="str">
            <v>Cây Cau, ĐK gốc 20cm ≤ Φ &lt;25cm</v>
          </cell>
          <cell r="D672" t="str">
            <v xml:space="preserve">Cây Cau đường kính gốc 22 cm </v>
          </cell>
          <cell r="E672" t="str">
            <v>cây</v>
          </cell>
          <cell r="F672">
            <v>207000</v>
          </cell>
        </row>
        <row r="673">
          <cell r="A673" t="str">
            <v>CAU23</v>
          </cell>
          <cell r="B673" t="str">
            <v xml:space="preserve"> CAU2025</v>
          </cell>
          <cell r="C673" t="str">
            <v>Cây Cau, ĐK gốc 20cm ≤ Φ &lt;25cm</v>
          </cell>
          <cell r="D673" t="str">
            <v xml:space="preserve">Cây Cau đường kính gốc 23 cm </v>
          </cell>
          <cell r="E673" t="str">
            <v>cây</v>
          </cell>
          <cell r="F673">
            <v>207000</v>
          </cell>
        </row>
        <row r="674">
          <cell r="A674" t="str">
            <v>CAU24</v>
          </cell>
          <cell r="B674" t="str">
            <v xml:space="preserve"> CAU2025</v>
          </cell>
          <cell r="C674" t="str">
            <v>Cây Cau, ĐK gốc 20cm ≤ Φ &lt;25cm</v>
          </cell>
          <cell r="D674" t="str">
            <v xml:space="preserve">Cây Cau đường kính gốc 24 cm </v>
          </cell>
          <cell r="E674" t="str">
            <v>cây</v>
          </cell>
          <cell r="F674">
            <v>207000</v>
          </cell>
        </row>
        <row r="675">
          <cell r="A675" t="str">
            <v>CAU25</v>
          </cell>
          <cell r="B675" t="str">
            <v>CAU2530</v>
          </cell>
          <cell r="C675" t="str">
            <v>Cây Cau, ĐK gốc 25cm ≤ Φ &lt;30cm</v>
          </cell>
          <cell r="D675" t="str">
            <v xml:space="preserve">Cây Cau đường kính gốc 25 cm </v>
          </cell>
          <cell r="E675" t="str">
            <v>cây</v>
          </cell>
          <cell r="F675">
            <v>244000</v>
          </cell>
        </row>
        <row r="676">
          <cell r="A676" t="str">
            <v>CAU26</v>
          </cell>
          <cell r="B676" t="str">
            <v>CAU2530</v>
          </cell>
          <cell r="C676" t="str">
            <v>Cây Cau, ĐK gốc 25cm ≤ Φ &lt;30cm</v>
          </cell>
          <cell r="D676" t="str">
            <v xml:space="preserve">Cây Cau đường kính gốc 26 cm </v>
          </cell>
          <cell r="E676" t="str">
            <v>cây</v>
          </cell>
          <cell r="F676">
            <v>244000</v>
          </cell>
        </row>
        <row r="677">
          <cell r="A677" t="str">
            <v>CAU27</v>
          </cell>
          <cell r="B677" t="str">
            <v>CAU2530</v>
          </cell>
          <cell r="C677" t="str">
            <v>Cây Cau, ĐK gốc 25cm ≤ Φ &lt;30cm</v>
          </cell>
          <cell r="D677" t="str">
            <v xml:space="preserve">Cây Cau đường kính gốc 27 cm </v>
          </cell>
          <cell r="E677" t="str">
            <v>cây</v>
          </cell>
          <cell r="F677">
            <v>244000</v>
          </cell>
        </row>
        <row r="678">
          <cell r="A678" t="str">
            <v>CAU28</v>
          </cell>
          <cell r="B678" t="str">
            <v>CAU2530</v>
          </cell>
          <cell r="C678" t="str">
            <v>Cây Cau, ĐK gốc 25cm ≤ Φ &lt;30cm</v>
          </cell>
          <cell r="D678" t="str">
            <v xml:space="preserve">Cây Cau đường kính gốc 28 cm </v>
          </cell>
          <cell r="E678" t="str">
            <v>cây</v>
          </cell>
          <cell r="F678">
            <v>244000</v>
          </cell>
        </row>
        <row r="679">
          <cell r="A679" t="str">
            <v>CAU29</v>
          </cell>
          <cell r="B679" t="str">
            <v>CAU2530</v>
          </cell>
          <cell r="C679" t="str">
            <v>Cây Cau, ĐK gốc 25cm ≤ Φ &lt;30cm</v>
          </cell>
          <cell r="D679" t="str">
            <v xml:space="preserve">Cây Cau đường kính gốc 29 cm </v>
          </cell>
          <cell r="E679" t="str">
            <v>cây</v>
          </cell>
          <cell r="F679">
            <v>244000</v>
          </cell>
        </row>
        <row r="680">
          <cell r="A680" t="str">
            <v>CAU30</v>
          </cell>
          <cell r="B680" t="str">
            <v>CAU3035</v>
          </cell>
          <cell r="C680" t="str">
            <v>Cây Cau, ĐK gốc 30cm ≤ Φ &lt;35cm</v>
          </cell>
          <cell r="D680" t="str">
            <v xml:space="preserve">Cây Cau đường kính gốc 30 cm </v>
          </cell>
          <cell r="E680" t="str">
            <v>cây</v>
          </cell>
          <cell r="F680">
            <v>281000</v>
          </cell>
        </row>
        <row r="681">
          <cell r="A681" t="str">
            <v>CAU31</v>
          </cell>
          <cell r="B681" t="str">
            <v>CAU3035</v>
          </cell>
          <cell r="C681" t="str">
            <v>Cây Cau, ĐK gốc 30cm ≤ Φ &lt;35cm</v>
          </cell>
          <cell r="D681" t="str">
            <v xml:space="preserve">Cây Cau đường kính gốc 31 cm </v>
          </cell>
          <cell r="E681" t="str">
            <v>cây</v>
          </cell>
          <cell r="F681">
            <v>281000</v>
          </cell>
        </row>
        <row r="682">
          <cell r="A682" t="str">
            <v>CAU32</v>
          </cell>
          <cell r="B682" t="str">
            <v>CAU3035</v>
          </cell>
          <cell r="C682" t="str">
            <v>Cây Cau, ĐK gốc 30cm ≤ Φ &lt;35cm</v>
          </cell>
          <cell r="D682" t="str">
            <v xml:space="preserve">Cây Cau đường kính gốc 32 cm </v>
          </cell>
          <cell r="E682" t="str">
            <v>cây</v>
          </cell>
          <cell r="F682">
            <v>281000</v>
          </cell>
        </row>
        <row r="683">
          <cell r="A683" t="str">
            <v>CAU33</v>
          </cell>
          <cell r="B683" t="str">
            <v>CAU3035</v>
          </cell>
          <cell r="C683" t="str">
            <v>Cây Cau, ĐK gốc 30cm ≤ Φ &lt;35cm</v>
          </cell>
          <cell r="D683" t="str">
            <v xml:space="preserve">Cây Cau đường kính gốc 33 cm </v>
          </cell>
          <cell r="E683" t="str">
            <v>cây</v>
          </cell>
          <cell r="F683">
            <v>281000</v>
          </cell>
        </row>
        <row r="684">
          <cell r="A684" t="str">
            <v>CAU34</v>
          </cell>
          <cell r="B684" t="str">
            <v>CAU3035</v>
          </cell>
          <cell r="C684" t="str">
            <v>Cây Cau, ĐK gốc 30cm ≤ Φ &lt;35cm</v>
          </cell>
          <cell r="D684" t="str">
            <v xml:space="preserve">Cây Cau đường kính gốc 34 cm </v>
          </cell>
          <cell r="E684" t="str">
            <v>cây</v>
          </cell>
          <cell r="F684">
            <v>281000</v>
          </cell>
        </row>
        <row r="685">
          <cell r="A685" t="str">
            <v>CAU35</v>
          </cell>
          <cell r="B685" t="str">
            <v>CAU3535</v>
          </cell>
          <cell r="C685" t="str">
            <v>Cây Cau, ĐK gốc từ 35 cm trở lên</v>
          </cell>
          <cell r="D685" t="str">
            <v xml:space="preserve">Cây Cau đường kính gốc 35 cm </v>
          </cell>
          <cell r="E685" t="str">
            <v>cây</v>
          </cell>
          <cell r="F685">
            <v>318000</v>
          </cell>
        </row>
        <row r="686">
          <cell r="A686" t="str">
            <v>CAU36</v>
          </cell>
          <cell r="B686" t="str">
            <v>CAU3535</v>
          </cell>
          <cell r="C686" t="str">
            <v>Cây Cau, ĐK gốc từ 35 cm trở lên</v>
          </cell>
          <cell r="D686" t="str">
            <v xml:space="preserve">Cây Cau đường kính gốc 36 cm </v>
          </cell>
          <cell r="E686" t="str">
            <v>cây</v>
          </cell>
          <cell r="F686">
            <v>318000</v>
          </cell>
        </row>
        <row r="687">
          <cell r="A687" t="str">
            <v>CAU37</v>
          </cell>
          <cell r="B687" t="str">
            <v>CAU3535</v>
          </cell>
          <cell r="C687" t="str">
            <v>Cây Cau, ĐK gốc từ 35 cm trở lên</v>
          </cell>
          <cell r="D687" t="str">
            <v xml:space="preserve">Cây Cau đường kính gốc 37 cm </v>
          </cell>
          <cell r="E687" t="str">
            <v>cây</v>
          </cell>
          <cell r="F687">
            <v>318000</v>
          </cell>
        </row>
        <row r="688">
          <cell r="A688" t="str">
            <v>CAU38</v>
          </cell>
          <cell r="B688" t="str">
            <v>CAU3535</v>
          </cell>
          <cell r="C688" t="str">
            <v>Cây Cau, ĐK gốc từ 35 cm trở lên</v>
          </cell>
          <cell r="D688" t="str">
            <v xml:space="preserve">Cây Cau đường kính gốc 38 cm </v>
          </cell>
          <cell r="E688" t="str">
            <v>cây</v>
          </cell>
          <cell r="F688">
            <v>318000</v>
          </cell>
        </row>
        <row r="689">
          <cell r="A689" t="str">
            <v>CAU39</v>
          </cell>
          <cell r="B689" t="str">
            <v>CAU3535</v>
          </cell>
          <cell r="C689" t="str">
            <v>Cây Cau, ĐK gốc từ 35 cm trở lên</v>
          </cell>
          <cell r="D689" t="str">
            <v xml:space="preserve">Cây Cau đường kính gốc 39 cm </v>
          </cell>
          <cell r="E689" t="str">
            <v>cây</v>
          </cell>
          <cell r="F689">
            <v>318000</v>
          </cell>
        </row>
        <row r="690">
          <cell r="A690" t="str">
            <v>CAU40</v>
          </cell>
          <cell r="B690" t="str">
            <v>CAU3535</v>
          </cell>
          <cell r="C690" t="str">
            <v>Cây Cau, ĐK gốc từ 35 cm trở lên</v>
          </cell>
          <cell r="D690" t="str">
            <v xml:space="preserve">Cây Cau đường kính gốc 40 cm </v>
          </cell>
          <cell r="E690" t="str">
            <v>cây</v>
          </cell>
          <cell r="F690">
            <v>318000</v>
          </cell>
        </row>
        <row r="691">
          <cell r="A691" t="str">
            <v>CAU41</v>
          </cell>
          <cell r="B691" t="str">
            <v>CAU3535</v>
          </cell>
          <cell r="C691" t="str">
            <v>Cây Cau, ĐK gốc từ 35 cm trở lên</v>
          </cell>
          <cell r="D691" t="str">
            <v xml:space="preserve">Cây Cau đường kính gốc 41 cm </v>
          </cell>
          <cell r="E691" t="str">
            <v>cây</v>
          </cell>
          <cell r="F691">
            <v>318000</v>
          </cell>
        </row>
        <row r="692">
          <cell r="A692" t="str">
            <v>CAU42</v>
          </cell>
          <cell r="B692" t="str">
            <v>CAU3535</v>
          </cell>
          <cell r="C692" t="str">
            <v>Cây Cau, ĐK gốc từ 35 cm trở lên</v>
          </cell>
          <cell r="D692" t="str">
            <v xml:space="preserve">Cây Cau đường kính gốc 42 cm </v>
          </cell>
          <cell r="E692" t="str">
            <v>cây</v>
          </cell>
          <cell r="F692">
            <v>318000</v>
          </cell>
        </row>
        <row r="693">
          <cell r="A693" t="str">
            <v>CAU43</v>
          </cell>
          <cell r="B693" t="str">
            <v>CAU3535</v>
          </cell>
          <cell r="C693" t="str">
            <v>Cây Cau, ĐK gốc từ 35 cm trở lên</v>
          </cell>
          <cell r="D693" t="str">
            <v xml:space="preserve">Cây Cau đường kính gốc 43 cm </v>
          </cell>
          <cell r="E693" t="str">
            <v>cây</v>
          </cell>
          <cell r="F693">
            <v>318000</v>
          </cell>
        </row>
        <row r="694">
          <cell r="A694" t="str">
            <v>CAU44</v>
          </cell>
          <cell r="B694" t="str">
            <v>CAU3535</v>
          </cell>
          <cell r="C694" t="str">
            <v>Cây Cau, ĐK gốc từ 35 cm trở lên</v>
          </cell>
          <cell r="D694" t="str">
            <v xml:space="preserve">Cây Cau đường kính gốc 44 cm </v>
          </cell>
          <cell r="E694" t="str">
            <v>cây</v>
          </cell>
          <cell r="F694">
            <v>318000</v>
          </cell>
        </row>
        <row r="695">
          <cell r="A695" t="str">
            <v>CAU45</v>
          </cell>
          <cell r="B695" t="str">
            <v>CAU3535</v>
          </cell>
          <cell r="C695" t="str">
            <v>Cây Cau, ĐK gốc từ 35 cm trở lên</v>
          </cell>
          <cell r="D695" t="str">
            <v xml:space="preserve">Cây Cau đường kính gốc 45 cm </v>
          </cell>
          <cell r="E695" t="str">
            <v>cây</v>
          </cell>
          <cell r="F695">
            <v>318000</v>
          </cell>
        </row>
        <row r="696">
          <cell r="A696" t="str">
            <v>DUAM</v>
          </cell>
          <cell r="B696" t="str">
            <v>DUAM</v>
          </cell>
          <cell r="C696" t="str">
            <v>Cây Dừa,  Mới trồng từ 3 tháng đến 1 năm</v>
          </cell>
          <cell r="D696" t="str">
            <v>Cây Dừa,  Mới trồng từ 3 tháng đến 1 năm</v>
          </cell>
          <cell r="E696" t="str">
            <v>cây</v>
          </cell>
          <cell r="F696">
            <v>32000</v>
          </cell>
        </row>
        <row r="697">
          <cell r="A697" t="str">
            <v>DUA1</v>
          </cell>
          <cell r="B697" t="str">
            <v>DUAM</v>
          </cell>
          <cell r="C697" t="str">
            <v>Cây Dừa,  Mới trồng từ 3 tháng đến 1 năm</v>
          </cell>
          <cell r="D697" t="str">
            <v>Cây Dừa, Mới trồng từ 3 tháng đến 1 năm</v>
          </cell>
          <cell r="E697" t="str">
            <v>cây</v>
          </cell>
          <cell r="F697">
            <v>32000</v>
          </cell>
        </row>
        <row r="698">
          <cell r="A698" t="str">
            <v>DUA2</v>
          </cell>
          <cell r="B698" t="str">
            <v>DUAM</v>
          </cell>
          <cell r="C698" t="str">
            <v>Cây Dừa,  Mới trồng từ 3 tháng đến 1 năm</v>
          </cell>
          <cell r="D698" t="str">
            <v>Cây Dừa,  Mới trồng từ 3 tháng đến 1 năm</v>
          </cell>
          <cell r="E698" t="str">
            <v>cây</v>
          </cell>
          <cell r="F698">
            <v>32000</v>
          </cell>
        </row>
        <row r="699">
          <cell r="A699" t="str">
            <v>DUA3</v>
          </cell>
          <cell r="B699" t="str">
            <v>DUAM</v>
          </cell>
          <cell r="C699" t="str">
            <v>Cây Dừa,  Mới trồng từ 3 tháng đến 1 năm</v>
          </cell>
          <cell r="D699" t="str">
            <v>Cây Dừa, Mới trồng từ 3 tháng đến 1 năm</v>
          </cell>
          <cell r="E699" t="str">
            <v>cây</v>
          </cell>
          <cell r="F699">
            <v>32000</v>
          </cell>
        </row>
        <row r="700">
          <cell r="A700" t="str">
            <v>DUA4</v>
          </cell>
          <cell r="B700" t="str">
            <v>DUAM</v>
          </cell>
          <cell r="C700" t="str">
            <v>Cây Dừa,  Mới trồng từ 3 tháng đến 1 năm</v>
          </cell>
          <cell r="D700" t="str">
            <v>Cây Dừa, Mới trồng từ 3 tháng đến 1 năm</v>
          </cell>
          <cell r="E700" t="str">
            <v>cây</v>
          </cell>
          <cell r="F700">
            <v>32000</v>
          </cell>
        </row>
        <row r="701">
          <cell r="A701" t="str">
            <v>DUA5</v>
          </cell>
          <cell r="B701" t="str">
            <v>DUAM</v>
          </cell>
          <cell r="C701" t="str">
            <v>Cây Dừa,  Mới trồng từ 3 tháng đến 1 năm</v>
          </cell>
          <cell r="D701" t="str">
            <v>Cây Dừa, Mới trồng từ 3 tháng đến 1 năm</v>
          </cell>
          <cell r="E701" t="str">
            <v>cây</v>
          </cell>
          <cell r="F701">
            <v>32000</v>
          </cell>
        </row>
        <row r="702">
          <cell r="A702" t="str">
            <v>DUA6</v>
          </cell>
          <cell r="B702" t="str">
            <v>DUA69</v>
          </cell>
          <cell r="C702" t="str">
            <v>Cây Dừa, ĐK gốc 6cm ≤ Φ &lt;9cm</v>
          </cell>
          <cell r="D702" t="str">
            <v xml:space="preserve">Cây Dừa, đường kính gốc 6 cm </v>
          </cell>
          <cell r="E702" t="str">
            <v>cây</v>
          </cell>
          <cell r="F702">
            <v>49000</v>
          </cell>
        </row>
        <row r="703">
          <cell r="A703" t="str">
            <v>DUA7</v>
          </cell>
          <cell r="B703" t="str">
            <v>DUA69</v>
          </cell>
          <cell r="C703" t="str">
            <v>Cây Dừa, ĐK gốc 6cm ≤ Φ &lt;9cm</v>
          </cell>
          <cell r="D703" t="str">
            <v xml:space="preserve">Cây Dừa,  đường kính gốc 7 cm </v>
          </cell>
          <cell r="E703" t="str">
            <v>cây</v>
          </cell>
          <cell r="F703">
            <v>49000</v>
          </cell>
        </row>
        <row r="704">
          <cell r="A704" t="str">
            <v>DUA8</v>
          </cell>
          <cell r="B704" t="str">
            <v>DUA69</v>
          </cell>
          <cell r="C704" t="str">
            <v>Cây Dừa, ĐK gốc 6cm ≤ Φ &lt;9cm</v>
          </cell>
          <cell r="D704" t="str">
            <v xml:space="preserve">Cây Dừa,  đường kính gốc 8 cm </v>
          </cell>
          <cell r="E704" t="str">
            <v>cây</v>
          </cell>
          <cell r="F704">
            <v>49000</v>
          </cell>
        </row>
        <row r="705">
          <cell r="A705" t="str">
            <v>DUA9</v>
          </cell>
          <cell r="B705" t="str">
            <v>DUA912</v>
          </cell>
          <cell r="C705" t="str">
            <v>Cây Dừa, ĐK gốc 9cm ≤ Φ &lt;12cm</v>
          </cell>
          <cell r="D705" t="str">
            <v xml:space="preserve">Cây Dừa,  đường kính gốc 9 cm </v>
          </cell>
          <cell r="E705" t="str">
            <v>cây</v>
          </cell>
          <cell r="F705">
            <v>71500</v>
          </cell>
        </row>
        <row r="706">
          <cell r="A706" t="str">
            <v>DUA10</v>
          </cell>
          <cell r="B706" t="str">
            <v>DUA912</v>
          </cell>
          <cell r="C706" t="str">
            <v>Cây Dừa, ĐK gốc 9cm ≤ Φ &lt;12cm</v>
          </cell>
          <cell r="D706" t="str">
            <v xml:space="preserve">Cây Dừa,  đường kính gốc 10 cm </v>
          </cell>
          <cell r="E706" t="str">
            <v>cây</v>
          </cell>
          <cell r="F706">
            <v>71500</v>
          </cell>
        </row>
        <row r="707">
          <cell r="A707" t="str">
            <v>DUA11</v>
          </cell>
          <cell r="B707" t="str">
            <v>DUA912</v>
          </cell>
          <cell r="C707" t="str">
            <v>Cây Dừa, ĐK gốc 9cm ≤ Φ &lt;12cm</v>
          </cell>
          <cell r="D707" t="str">
            <v xml:space="preserve">Cây Dừa,  đường kính gốc 11 cm </v>
          </cell>
          <cell r="E707" t="str">
            <v>cây</v>
          </cell>
          <cell r="F707">
            <v>71500</v>
          </cell>
        </row>
        <row r="708">
          <cell r="A708" t="str">
            <v>DUA12</v>
          </cell>
          <cell r="B708" t="str">
            <v>DUA1215</v>
          </cell>
          <cell r="C708" t="str">
            <v>Cây Dừa, ĐK gốc 12cm ≤ Φ &lt;15cm</v>
          </cell>
          <cell r="D708" t="str">
            <v xml:space="preserve">Cây Dừa,  đường kính gốc 12 cm </v>
          </cell>
          <cell r="E708" t="str">
            <v>cây</v>
          </cell>
          <cell r="F708">
            <v>133000</v>
          </cell>
        </row>
        <row r="709">
          <cell r="A709" t="str">
            <v>DUA13</v>
          </cell>
          <cell r="B709" t="str">
            <v>DUA1215</v>
          </cell>
          <cell r="C709" t="str">
            <v>Cây Dừa, ĐK gốc 12cm ≤ Φ &lt;15cm</v>
          </cell>
          <cell r="D709" t="str">
            <v xml:space="preserve">Cây Dừa, đường kính gốc 13 cm </v>
          </cell>
          <cell r="E709" t="str">
            <v>cây</v>
          </cell>
          <cell r="F709">
            <v>133000</v>
          </cell>
        </row>
        <row r="710">
          <cell r="A710" t="str">
            <v>DUA14</v>
          </cell>
          <cell r="B710" t="str">
            <v>DUA1215</v>
          </cell>
          <cell r="C710" t="str">
            <v>Cây Dừa, ĐK gốc 12cm ≤ Φ &lt;15cm</v>
          </cell>
          <cell r="D710" t="str">
            <v xml:space="preserve">Cây Dừa, đường kính gốc 14 cm </v>
          </cell>
          <cell r="E710" t="str">
            <v>cây</v>
          </cell>
          <cell r="F710">
            <v>133000</v>
          </cell>
        </row>
        <row r="711">
          <cell r="A711" t="str">
            <v>DUA15</v>
          </cell>
          <cell r="B711" t="str">
            <v>DUA1520</v>
          </cell>
          <cell r="C711" t="str">
            <v>Cây Dừa,ĐK gốc 15cm ≤ Φ &lt;20cm</v>
          </cell>
          <cell r="D711" t="str">
            <v xml:space="preserve">Cây Dừa, đường kính gốc 15 cm </v>
          </cell>
          <cell r="E711" t="str">
            <v>cây</v>
          </cell>
          <cell r="F711">
            <v>170000</v>
          </cell>
        </row>
        <row r="712">
          <cell r="A712" t="str">
            <v>DUA16</v>
          </cell>
          <cell r="B712" t="str">
            <v>DUA1520</v>
          </cell>
          <cell r="C712" t="str">
            <v>Cây Dừa,ĐK gốc 15cm ≤ Φ &lt;20cm</v>
          </cell>
          <cell r="D712" t="str">
            <v xml:space="preserve">Cây Dừa, đường kính gốc 16 cm </v>
          </cell>
          <cell r="E712" t="str">
            <v>cây</v>
          </cell>
          <cell r="F712">
            <v>170000</v>
          </cell>
        </row>
        <row r="713">
          <cell r="A713" t="str">
            <v>DUA17</v>
          </cell>
          <cell r="B713" t="str">
            <v>DUA1520</v>
          </cell>
          <cell r="C713" t="str">
            <v>Cây Dừa,ĐK gốc 15cm ≤ Φ &lt;20cm</v>
          </cell>
          <cell r="D713" t="str">
            <v xml:space="preserve">Cây Dừa,  đường kính gốc 17 cm </v>
          </cell>
          <cell r="E713" t="str">
            <v>cây</v>
          </cell>
          <cell r="F713">
            <v>170000</v>
          </cell>
        </row>
        <row r="714">
          <cell r="A714" t="str">
            <v>DUA18</v>
          </cell>
          <cell r="B714" t="str">
            <v>DUA1520</v>
          </cell>
          <cell r="C714" t="str">
            <v>Cây Dừa,ĐK gốc 15cm ≤ Φ &lt;20cm</v>
          </cell>
          <cell r="D714" t="str">
            <v xml:space="preserve">Cây Dừa,  đường kính gốc 18 cm </v>
          </cell>
          <cell r="E714" t="str">
            <v>cây</v>
          </cell>
          <cell r="F714">
            <v>170000</v>
          </cell>
        </row>
        <row r="715">
          <cell r="A715" t="str">
            <v>DUA19</v>
          </cell>
          <cell r="B715" t="str">
            <v>DUA1520</v>
          </cell>
          <cell r="C715" t="str">
            <v>Cây Dừa,ĐK gốc 15cm ≤ Φ &lt;20cm</v>
          </cell>
          <cell r="D715" t="str">
            <v xml:space="preserve">Cây Dừa,  đường kính gốc 19 cm </v>
          </cell>
          <cell r="E715" t="str">
            <v>cây</v>
          </cell>
          <cell r="F715">
            <v>170000</v>
          </cell>
        </row>
        <row r="716">
          <cell r="A716" t="str">
            <v>DUA20</v>
          </cell>
          <cell r="B716" t="str">
            <v>DUA2025</v>
          </cell>
          <cell r="C716" t="str">
            <v>Cây Dừa, ĐK gốc 20cm ≤ Φ &lt;25cm</v>
          </cell>
          <cell r="D716" t="str">
            <v xml:space="preserve">Cây Dừa, đường kính gốc 20 cm </v>
          </cell>
          <cell r="E716" t="str">
            <v>cây</v>
          </cell>
          <cell r="F716">
            <v>207000</v>
          </cell>
        </row>
        <row r="717">
          <cell r="A717" t="str">
            <v>DUA21</v>
          </cell>
          <cell r="B717" t="str">
            <v>DUA2025</v>
          </cell>
          <cell r="C717" t="str">
            <v>Cây Dừa, ĐK gốc 20cm ≤ Φ &lt;25cm</v>
          </cell>
          <cell r="D717" t="str">
            <v xml:space="preserve">Cây Dừa,  đường kính gốc 21 cm </v>
          </cell>
          <cell r="E717" t="str">
            <v>cây</v>
          </cell>
          <cell r="F717">
            <v>207000</v>
          </cell>
        </row>
        <row r="718">
          <cell r="A718" t="str">
            <v>DUA22</v>
          </cell>
          <cell r="B718" t="str">
            <v>DUA2025</v>
          </cell>
          <cell r="C718" t="str">
            <v>Cây Dừa, ĐK gốc 20cm ≤ Φ &lt;25cm</v>
          </cell>
          <cell r="D718" t="str">
            <v xml:space="preserve">Cây Dừa,  đường kính gốc 22 cm </v>
          </cell>
          <cell r="E718" t="str">
            <v>cây</v>
          </cell>
          <cell r="F718">
            <v>207000</v>
          </cell>
        </row>
        <row r="719">
          <cell r="A719" t="str">
            <v>DUA23</v>
          </cell>
          <cell r="B719" t="str">
            <v>DUA2025</v>
          </cell>
          <cell r="C719" t="str">
            <v>Cây Dừa, ĐK gốc 20cm ≤ Φ &lt;25cm</v>
          </cell>
          <cell r="D719" t="str">
            <v xml:space="preserve">Cây Dừa,  đường kính gốc 23 cm </v>
          </cell>
          <cell r="E719" t="str">
            <v>cây</v>
          </cell>
          <cell r="F719">
            <v>207000</v>
          </cell>
        </row>
        <row r="720">
          <cell r="A720" t="str">
            <v>DUA24</v>
          </cell>
          <cell r="B720" t="str">
            <v>DUA2025</v>
          </cell>
          <cell r="C720" t="str">
            <v>Cây Dừa, ĐK gốc 20cm ≤ Φ &lt;25cm</v>
          </cell>
          <cell r="D720" t="str">
            <v xml:space="preserve">Cây Dừa,  đường kính gốc 24 cm </v>
          </cell>
          <cell r="E720" t="str">
            <v>cây</v>
          </cell>
          <cell r="F720">
            <v>207000</v>
          </cell>
        </row>
        <row r="721">
          <cell r="A721" t="str">
            <v>DUA25</v>
          </cell>
          <cell r="B721" t="str">
            <v>DUA2530</v>
          </cell>
          <cell r="C721" t="str">
            <v>Cây Dừa, ĐK gốc 25cm ≤ Φ &lt;30cm</v>
          </cell>
          <cell r="D721" t="str">
            <v xml:space="preserve">Cây Dừa,  đường kính gốc 25 cm </v>
          </cell>
          <cell r="E721" t="str">
            <v>cây</v>
          </cell>
          <cell r="F721">
            <v>244000</v>
          </cell>
        </row>
        <row r="722">
          <cell r="A722" t="str">
            <v>DUA26</v>
          </cell>
          <cell r="B722" t="str">
            <v>DUA2530</v>
          </cell>
          <cell r="C722" t="str">
            <v>Cây Dừa, ĐK gốc 25cm ≤ Φ &lt;30cm</v>
          </cell>
          <cell r="D722" t="str">
            <v xml:space="preserve">Cây Dừa, đường kính gốc 26 cm </v>
          </cell>
          <cell r="E722" t="str">
            <v>cây</v>
          </cell>
          <cell r="F722">
            <v>244000</v>
          </cell>
        </row>
        <row r="723">
          <cell r="A723" t="str">
            <v>DUA27</v>
          </cell>
          <cell r="B723" t="str">
            <v>DUA2530</v>
          </cell>
          <cell r="C723" t="str">
            <v>Cây Dừa, ĐK gốc 25cm ≤ Φ &lt;30cm</v>
          </cell>
          <cell r="D723" t="str">
            <v xml:space="preserve">Cây Dừa,  đường kính gốc 27 cm </v>
          </cell>
          <cell r="E723" t="str">
            <v>cây</v>
          </cell>
          <cell r="F723">
            <v>244000</v>
          </cell>
        </row>
        <row r="724">
          <cell r="A724" t="str">
            <v>DUA28</v>
          </cell>
          <cell r="B724" t="str">
            <v>DUA2530</v>
          </cell>
          <cell r="C724" t="str">
            <v>Cây Dừa, ĐK gốc 25cm ≤ Φ &lt;30cm</v>
          </cell>
          <cell r="D724" t="str">
            <v xml:space="preserve">Cây Dừa,  đường kính gốc 28 cm </v>
          </cell>
          <cell r="E724" t="str">
            <v>cây</v>
          </cell>
          <cell r="F724">
            <v>244000</v>
          </cell>
        </row>
        <row r="725">
          <cell r="A725" t="str">
            <v>DUA29</v>
          </cell>
          <cell r="B725" t="str">
            <v>DUA2530</v>
          </cell>
          <cell r="C725" t="str">
            <v>Cây Dừa, ĐK gốc 25cm ≤ Φ &lt;30cm</v>
          </cell>
          <cell r="D725" t="str">
            <v xml:space="preserve">Cây Dừa, đường kính gốc 29 cm </v>
          </cell>
          <cell r="E725" t="str">
            <v>cây</v>
          </cell>
          <cell r="F725">
            <v>244000</v>
          </cell>
        </row>
        <row r="726">
          <cell r="A726" t="str">
            <v>DUA30</v>
          </cell>
          <cell r="B726" t="str">
            <v>DUA3035</v>
          </cell>
          <cell r="C726" t="str">
            <v>Cây Dừa, ĐK gốc 30cm ≤ Φ &lt;35cm</v>
          </cell>
          <cell r="D726" t="str">
            <v xml:space="preserve">Cây Dừa,  đường kính gốc 30 cm </v>
          </cell>
          <cell r="E726" t="str">
            <v>cây</v>
          </cell>
          <cell r="F726">
            <v>281000</v>
          </cell>
        </row>
        <row r="727">
          <cell r="A727" t="str">
            <v>DUA31</v>
          </cell>
          <cell r="B727" t="str">
            <v>DUA3035</v>
          </cell>
          <cell r="C727" t="str">
            <v>Cây Dừa, ĐK gốc 30cm ≤ Φ &lt;35cm</v>
          </cell>
          <cell r="D727" t="str">
            <v xml:space="preserve">Cây Dừa,  đường kính gốc 31 cm </v>
          </cell>
          <cell r="E727" t="str">
            <v>cây</v>
          </cell>
          <cell r="F727">
            <v>281000</v>
          </cell>
        </row>
        <row r="728">
          <cell r="A728" t="str">
            <v>DUA32</v>
          </cell>
          <cell r="B728" t="str">
            <v>DUA3035</v>
          </cell>
          <cell r="C728" t="str">
            <v>Cây Dừa, ĐK gốc 30cm ≤ Φ &lt;35cm</v>
          </cell>
          <cell r="D728" t="str">
            <v xml:space="preserve">Cây Dừa,  đường kính gốc 32 cm </v>
          </cell>
          <cell r="E728" t="str">
            <v>cây</v>
          </cell>
          <cell r="F728">
            <v>281000</v>
          </cell>
        </row>
        <row r="729">
          <cell r="A729" t="str">
            <v>DUA33</v>
          </cell>
          <cell r="B729" t="str">
            <v>DUA3035</v>
          </cell>
          <cell r="C729" t="str">
            <v>Cây Dừa, ĐK gốc 30cm ≤ Φ &lt;35cm</v>
          </cell>
          <cell r="D729" t="str">
            <v xml:space="preserve">Cây Dừa,  đường kính gốc 33 cm </v>
          </cell>
          <cell r="E729" t="str">
            <v>cây</v>
          </cell>
          <cell r="F729">
            <v>281000</v>
          </cell>
        </row>
        <row r="730">
          <cell r="A730" t="str">
            <v>DUA34</v>
          </cell>
          <cell r="B730" t="str">
            <v>DUA3035</v>
          </cell>
          <cell r="C730" t="str">
            <v>Cây Dừa, ĐK gốc 30cm ≤ Φ &lt;35cm</v>
          </cell>
          <cell r="D730" t="str">
            <v xml:space="preserve">Cây Dừa,  đường kính gốc 34 cm </v>
          </cell>
          <cell r="E730" t="str">
            <v>cây</v>
          </cell>
          <cell r="F730">
            <v>281000</v>
          </cell>
        </row>
        <row r="731">
          <cell r="A731" t="str">
            <v>DUA35</v>
          </cell>
          <cell r="B731" t="str">
            <v>DUA3535</v>
          </cell>
          <cell r="C731" t="str">
            <v>Cây Dừa, ĐK gốc từ 35 cm trở lên</v>
          </cell>
          <cell r="D731" t="str">
            <v xml:space="preserve">Cây Dừa, đường kính gốc 35 cm </v>
          </cell>
          <cell r="E731" t="str">
            <v>cây</v>
          </cell>
          <cell r="F731">
            <v>318000</v>
          </cell>
        </row>
        <row r="732">
          <cell r="A732" t="str">
            <v>DUA36</v>
          </cell>
          <cell r="B732" t="str">
            <v>DUA3535</v>
          </cell>
          <cell r="C732" t="str">
            <v>Cây Dừa, ĐK gốc từ 35 cm trở lên</v>
          </cell>
          <cell r="D732" t="str">
            <v xml:space="preserve">Cây Dừa,  đường kính gốc 36 cm </v>
          </cell>
          <cell r="E732" t="str">
            <v>cây</v>
          </cell>
          <cell r="F732">
            <v>318000</v>
          </cell>
        </row>
        <row r="733">
          <cell r="A733" t="str">
            <v>DUA37</v>
          </cell>
          <cell r="B733" t="str">
            <v>DUA3535</v>
          </cell>
          <cell r="C733" t="str">
            <v>Cây Dừa, ĐK gốc từ 35 cm trở lên</v>
          </cell>
          <cell r="D733" t="str">
            <v xml:space="preserve">Cây Dừa,  đường kính gốc 37 cm </v>
          </cell>
          <cell r="E733" t="str">
            <v>cây</v>
          </cell>
          <cell r="F733">
            <v>318000</v>
          </cell>
        </row>
        <row r="734">
          <cell r="A734" t="str">
            <v>DUA38</v>
          </cell>
          <cell r="B734" t="str">
            <v>DUA3535</v>
          </cell>
          <cell r="C734" t="str">
            <v>Cây Dừa, ĐK gốc từ 35 cm trở lên</v>
          </cell>
          <cell r="D734" t="str">
            <v xml:space="preserve">Cây Dừa,  đường kính gốc 38 cm </v>
          </cell>
          <cell r="E734" t="str">
            <v>cây</v>
          </cell>
          <cell r="F734">
            <v>318000</v>
          </cell>
        </row>
        <row r="735">
          <cell r="A735" t="str">
            <v>DUA39</v>
          </cell>
          <cell r="B735" t="str">
            <v>DUA3535</v>
          </cell>
          <cell r="C735" t="str">
            <v>Cây Dừa, ĐK gốc từ 35 cm trở lên</v>
          </cell>
          <cell r="D735" t="str">
            <v xml:space="preserve">Cây Dừa,  đường kính gốc 39 cm </v>
          </cell>
          <cell r="E735" t="str">
            <v>cây</v>
          </cell>
          <cell r="F735">
            <v>318000</v>
          </cell>
        </row>
        <row r="736">
          <cell r="A736" t="str">
            <v>DUA40</v>
          </cell>
          <cell r="B736" t="str">
            <v>DUA3535</v>
          </cell>
          <cell r="C736" t="str">
            <v>Cây Dừa, ĐK gốc từ 35 cm trở lên</v>
          </cell>
          <cell r="D736" t="str">
            <v xml:space="preserve">Cây Dừa,  đường kính gốc 40 cm </v>
          </cell>
          <cell r="E736" t="str">
            <v>cây</v>
          </cell>
          <cell r="F736">
            <v>318000</v>
          </cell>
        </row>
        <row r="737">
          <cell r="A737" t="str">
            <v>DUA41</v>
          </cell>
          <cell r="B737" t="str">
            <v>DUA3535</v>
          </cell>
          <cell r="C737" t="str">
            <v>Cây Dừa, ĐK gốc từ 35 cm trở lên</v>
          </cell>
          <cell r="D737" t="str">
            <v xml:space="preserve">Cây Dừa, đường kính gốc 41 cm </v>
          </cell>
          <cell r="E737" t="str">
            <v>cây</v>
          </cell>
          <cell r="F737">
            <v>318000</v>
          </cell>
        </row>
        <row r="738">
          <cell r="A738" t="str">
            <v>DUA42</v>
          </cell>
          <cell r="B738" t="str">
            <v>DUA3535</v>
          </cell>
          <cell r="C738" t="str">
            <v>Cây Dừa, ĐK gốc từ 35 cm trở lên</v>
          </cell>
          <cell r="D738" t="str">
            <v xml:space="preserve">Cây Dừa, đường kính gốc 42 cm </v>
          </cell>
          <cell r="E738" t="str">
            <v>cây</v>
          </cell>
          <cell r="F738">
            <v>318000</v>
          </cell>
        </row>
        <row r="739">
          <cell r="A739" t="str">
            <v>DUA43</v>
          </cell>
          <cell r="B739" t="str">
            <v>DUA3535</v>
          </cell>
          <cell r="C739" t="str">
            <v>Cây Dừa, ĐK gốc từ 35 cm trở lên</v>
          </cell>
          <cell r="D739" t="str">
            <v xml:space="preserve">Cây Dừa,  đường kính gốc 43 cm </v>
          </cell>
          <cell r="E739" t="str">
            <v>cây</v>
          </cell>
          <cell r="F739">
            <v>318000</v>
          </cell>
        </row>
        <row r="740">
          <cell r="A740" t="str">
            <v>DUA44</v>
          </cell>
          <cell r="B740" t="str">
            <v>DUA3535</v>
          </cell>
          <cell r="C740" t="str">
            <v>Cây Dừa, ĐK gốc từ 35 cm trở lên</v>
          </cell>
          <cell r="D740" t="str">
            <v xml:space="preserve">Cây Dừa, đường kính gốc 44 cm </v>
          </cell>
          <cell r="E740" t="str">
            <v>cây</v>
          </cell>
          <cell r="F740">
            <v>318000</v>
          </cell>
        </row>
        <row r="741">
          <cell r="A741" t="str">
            <v>DUA45</v>
          </cell>
          <cell r="B741" t="str">
            <v>DUA3535</v>
          </cell>
          <cell r="C741" t="str">
            <v>Cây Dừa, ĐK gốc từ 35 cm trở lên</v>
          </cell>
          <cell r="D741" t="str">
            <v xml:space="preserve">Cây Dừa, đường kính gốc 45 cm </v>
          </cell>
          <cell r="E741" t="str">
            <v>cây</v>
          </cell>
          <cell r="F741">
            <v>318000</v>
          </cell>
        </row>
        <row r="742">
          <cell r="C742" t="str">
            <v>Cam (tính theo đường kính tán lá F)</v>
          </cell>
          <cell r="E742" t="str">
            <v>cây</v>
          </cell>
        </row>
        <row r="743">
          <cell r="A743" t="str">
            <v>CAMM</v>
          </cell>
          <cell r="B743" t="str">
            <v>CAMM</v>
          </cell>
          <cell r="C743" t="str">
            <v>Cam F &lt; 0,5 m ( cây cách cây &gt; 2m)</v>
          </cell>
          <cell r="D743" t="str">
            <v>Cam F &lt; 0,5 m ( cây cách cây &gt; 2m)</v>
          </cell>
          <cell r="E743" t="str">
            <v>cây</v>
          </cell>
          <cell r="F743">
            <v>60000</v>
          </cell>
        </row>
        <row r="744">
          <cell r="A744" t="str">
            <v>CAM1</v>
          </cell>
          <cell r="B744" t="str">
            <v>CAM1</v>
          </cell>
          <cell r="C744" t="str">
            <v>Cam 0,5 ≤ F &lt; 1m ( cây cách cây &gt; 2m)</v>
          </cell>
          <cell r="D744" t="str">
            <v>Cam 0,5 ≤ F &lt; 1m ( cây cách cây &gt; 2m)</v>
          </cell>
          <cell r="E744" t="str">
            <v>cây</v>
          </cell>
          <cell r="F744">
            <v>236400</v>
          </cell>
        </row>
        <row r="745">
          <cell r="A745" t="str">
            <v>CAM115</v>
          </cell>
          <cell r="B745" t="str">
            <v>CAM115</v>
          </cell>
          <cell r="C745" t="str">
            <v>Cam 1m ≤ F &lt;1,5m(cây cách cây &gt; 2m)</v>
          </cell>
          <cell r="D745" t="str">
            <v>Cam 1m ≤ F &lt;1,5m(cây cách cây &gt; 2m)</v>
          </cell>
          <cell r="E745" t="str">
            <v>cây</v>
          </cell>
          <cell r="F745">
            <v>456000</v>
          </cell>
        </row>
        <row r="746">
          <cell r="A746" t="str">
            <v>CAM152</v>
          </cell>
          <cell r="B746" t="str">
            <v>CAM1520</v>
          </cell>
          <cell r="C746" t="str">
            <v>Cam  1,5m ≤ F &lt;2m(cây cách cây &gt;2m)</v>
          </cell>
          <cell r="D746" t="str">
            <v>Cam  1,5m ≤ F &lt;2m(cây cách cây &gt;2m)</v>
          </cell>
          <cell r="E746" t="str">
            <v>cây</v>
          </cell>
          <cell r="F746">
            <v>918000</v>
          </cell>
        </row>
        <row r="747">
          <cell r="A747" t="str">
            <v>CAM2</v>
          </cell>
          <cell r="B747" t="str">
            <v>CAM23</v>
          </cell>
          <cell r="C747" t="str">
            <v>Cam  2m ≤ F &lt;3m(cây cách cây &gt;2m)</v>
          </cell>
          <cell r="D747" t="str">
            <v>Cam  2m ≤ F &lt;3m(cây cách cây &gt;2m)</v>
          </cell>
          <cell r="E747" t="str">
            <v>cây</v>
          </cell>
          <cell r="F747">
            <v>1224000</v>
          </cell>
        </row>
        <row r="748">
          <cell r="A748" t="str">
            <v>CAM3</v>
          </cell>
          <cell r="B748" t="str">
            <v>CAM34</v>
          </cell>
          <cell r="C748" t="str">
            <v>Cam  2,5 m ≤ F &lt; 3m(cây cách cây &gt; 2m)</v>
          </cell>
          <cell r="D748" t="str">
            <v>Cam  2,5 m ≤ F &lt; 3m(cây cách cây &gt; 2m)</v>
          </cell>
          <cell r="E748" t="str">
            <v>cây</v>
          </cell>
          <cell r="F748">
            <v>1530000</v>
          </cell>
        </row>
        <row r="749">
          <cell r="A749" t="str">
            <v>CAM4</v>
          </cell>
          <cell r="B749" t="str">
            <v>CAM45</v>
          </cell>
          <cell r="C749" t="str">
            <v>Cam  3m ≤ F &lt;3,5m(cây cách cây &gt; 2m)</v>
          </cell>
          <cell r="D749" t="str">
            <v>Cam  3m ≤ F &lt;3,5m(cây cách cây &gt; 2m)</v>
          </cell>
          <cell r="E749" t="str">
            <v>cây</v>
          </cell>
          <cell r="F749">
            <v>1836000</v>
          </cell>
        </row>
        <row r="750">
          <cell r="A750" t="str">
            <v>CAM5</v>
          </cell>
          <cell r="B750" t="str">
            <v>CAM56</v>
          </cell>
          <cell r="C750" t="str">
            <v>Cam  3,5m ≤ F &lt;4m(cây cách cây &gt;2m)</v>
          </cell>
          <cell r="D750" t="str">
            <v>Cam  3,5m ≤ F &lt;4m(cây cách cây &gt;2m)</v>
          </cell>
          <cell r="E750" t="str">
            <v>cây</v>
          </cell>
          <cell r="F750">
            <v>2142000</v>
          </cell>
        </row>
        <row r="751">
          <cell r="A751" t="str">
            <v>CAM6</v>
          </cell>
          <cell r="B751" t="str">
            <v>CAM66</v>
          </cell>
          <cell r="C751" t="str">
            <v>Cam, ĐK tán  F &gt;4m(cây cách cây &gt; 2m)</v>
          </cell>
          <cell r="D751" t="str">
            <v>Cam, ĐK tán  F &gt;4m(cây cách cây &gt; 2m)</v>
          </cell>
          <cell r="E751" t="str">
            <v>cây</v>
          </cell>
          <cell r="F751">
            <v>2448000</v>
          </cell>
        </row>
        <row r="752">
          <cell r="A752" t="str">
            <v>QUITM</v>
          </cell>
          <cell r="B752" t="str">
            <v>QUITM</v>
          </cell>
          <cell r="C752" t="str">
            <v>Quýt F &lt; 0,5 m ( cây cách cây &gt; 2m)</v>
          </cell>
          <cell r="D752" t="str">
            <v>Quýt, mới trồng từ 3 tháng đến 1 năm</v>
          </cell>
          <cell r="E752" t="str">
            <v>cây</v>
          </cell>
          <cell r="F752">
            <v>60000</v>
          </cell>
        </row>
        <row r="753">
          <cell r="A753" t="str">
            <v>QUIT1</v>
          </cell>
          <cell r="B753" t="str">
            <v>QUITM1</v>
          </cell>
          <cell r="C753" t="str">
            <v>Quýt 0,5 ≤ F &lt; 1m ( cây cách cây &gt; 2m)</v>
          </cell>
          <cell r="D753" t="str">
            <v>Quýt,  trồng từ 1 năm đến khi có quả</v>
          </cell>
          <cell r="E753" t="str">
            <v>cây</v>
          </cell>
          <cell r="F753">
            <v>236400</v>
          </cell>
        </row>
        <row r="754">
          <cell r="A754" t="str">
            <v>QUIT115</v>
          </cell>
          <cell r="B754" t="str">
            <v>QUIT115</v>
          </cell>
          <cell r="C754" t="str">
            <v>Quýt 1m ≤ F &lt;1,5m(cây cách cây &gt; 2m)</v>
          </cell>
          <cell r="D754" t="str">
            <v xml:space="preserve">Quýt,  đường kính gốc 1 cm </v>
          </cell>
          <cell r="E754" t="str">
            <v>cây</v>
          </cell>
          <cell r="F754">
            <v>456000</v>
          </cell>
        </row>
        <row r="755">
          <cell r="A755" t="str">
            <v>QUIT152</v>
          </cell>
          <cell r="B755" t="str">
            <v>QUIT152</v>
          </cell>
          <cell r="C755" t="str">
            <v>Quýt 1,5m ≤ F &lt;2m(cây cách cây &gt;2m)</v>
          </cell>
          <cell r="D755" t="str">
            <v xml:space="preserve">Quýt,  đường kính gốc 2 cm </v>
          </cell>
          <cell r="E755" t="str">
            <v>cây</v>
          </cell>
          <cell r="F755">
            <v>918000</v>
          </cell>
        </row>
        <row r="756">
          <cell r="A756" t="str">
            <v>QUIT2</v>
          </cell>
          <cell r="B756" t="str">
            <v>QUIT23</v>
          </cell>
          <cell r="C756" t="str">
            <v>Quýt  2m ≤ F &lt;3m(cây cách cây &gt;2m)</v>
          </cell>
          <cell r="D756" t="str">
            <v xml:space="preserve">Quýt, đường kính gốc 3 cm </v>
          </cell>
          <cell r="E756" t="str">
            <v>cây</v>
          </cell>
          <cell r="F756">
            <v>1224000</v>
          </cell>
        </row>
        <row r="757">
          <cell r="A757" t="str">
            <v>QUIT3</v>
          </cell>
          <cell r="B757" t="str">
            <v>QUIT34</v>
          </cell>
          <cell r="C757" t="str">
            <v>Quýt  2,5 m ≤ F &lt; 3m(cây cách cây &gt; 2m)</v>
          </cell>
          <cell r="D757" t="str">
            <v xml:space="preserve">Quýt,  đường kính gốc 4 cm </v>
          </cell>
          <cell r="E757" t="str">
            <v>cây</v>
          </cell>
          <cell r="F757">
            <v>1530000</v>
          </cell>
        </row>
        <row r="758">
          <cell r="A758" t="str">
            <v>QUIT4</v>
          </cell>
          <cell r="B758" t="str">
            <v>QUIT45</v>
          </cell>
          <cell r="C758" t="str">
            <v>Quýt  3m ≤ F &lt;3,5m(cây cách cây &gt; 2m)</v>
          </cell>
          <cell r="D758" t="str">
            <v xml:space="preserve">Quýt, đường kính gốc 5 cm </v>
          </cell>
          <cell r="E758" t="str">
            <v>cây</v>
          </cell>
          <cell r="F758">
            <v>1836000</v>
          </cell>
        </row>
        <row r="759">
          <cell r="A759" t="str">
            <v>QUIT5</v>
          </cell>
          <cell r="B759" t="str">
            <v>QUIT56</v>
          </cell>
          <cell r="C759" t="str">
            <v>Quýt  3,5m ≤ F &lt;4m(cây cách cây &gt;2m)</v>
          </cell>
          <cell r="D759" t="str">
            <v xml:space="preserve">Quýt,  đường kính gốc 6 cm </v>
          </cell>
          <cell r="E759" t="str">
            <v>cây</v>
          </cell>
          <cell r="F759">
            <v>2142000</v>
          </cell>
        </row>
        <row r="760">
          <cell r="A760" t="str">
            <v>QUIT6</v>
          </cell>
          <cell r="B760" t="str">
            <v>QUIT66</v>
          </cell>
          <cell r="C760" t="str">
            <v>Quýt, ĐK tán  F &gt;4m(cây cách cây &gt; 2m)</v>
          </cell>
          <cell r="D760" t="str">
            <v xml:space="preserve">Quýt, đường kính gốc 7 cm </v>
          </cell>
          <cell r="E760" t="str">
            <v>cây</v>
          </cell>
          <cell r="F760">
            <v>2448000</v>
          </cell>
        </row>
        <row r="761">
          <cell r="A761" t="str">
            <v>BUOIM1</v>
          </cell>
          <cell r="B761" t="str">
            <v>BUOIM1</v>
          </cell>
          <cell r="C761" t="str">
            <v>Bưởi, ĐK gốc  Φ &lt; 1 (Cây cách cây &gt; 3m)</v>
          </cell>
          <cell r="D761" t="str">
            <v>Bưởi, ĐK gốc  Φ &lt; 1 (Cây cách cây &gt; 3m)</v>
          </cell>
          <cell r="E761" t="str">
            <v>cây</v>
          </cell>
          <cell r="F761">
            <v>65000</v>
          </cell>
        </row>
        <row r="762">
          <cell r="A762" t="str">
            <v>BUOI1</v>
          </cell>
          <cell r="B762" t="str">
            <v>BUOI12</v>
          </cell>
          <cell r="C762" t="str">
            <v>Bưởi, ĐK gốc 1cm ≤ Φ &lt;2cm (Cây cách cây &gt; 3m)</v>
          </cell>
          <cell r="D762" t="str">
            <v>Bưởi, ĐK gốc 1cm ≤ Φ &lt;2cm (Cây cách cây &gt; 3m)</v>
          </cell>
          <cell r="E762" t="str">
            <v>cây</v>
          </cell>
          <cell r="F762">
            <v>344000</v>
          </cell>
        </row>
        <row r="763">
          <cell r="A763" t="str">
            <v>BUOI2</v>
          </cell>
          <cell r="B763" t="str">
            <v>BUOI25</v>
          </cell>
          <cell r="C763" t="str">
            <v>Bưởi, ĐK gốc 2cm ≤ Φ &lt;5cm (Cây cách cây &gt; 3m)</v>
          </cell>
          <cell r="D763" t="str">
            <v>Bưởi, ĐK gốc 2cm ≤ Φ &lt;5cm (Cây cách cây &gt; 3m)</v>
          </cell>
          <cell r="E763" t="str">
            <v>cây</v>
          </cell>
          <cell r="F763">
            <v>623000</v>
          </cell>
        </row>
        <row r="764">
          <cell r="A764" t="str">
            <v>BUOI3</v>
          </cell>
          <cell r="B764" t="str">
            <v>BUOI57</v>
          </cell>
          <cell r="C764" t="str">
            <v>Bưởi, ĐK gốc 5cm ≤ Φ &lt;7cm (Cây cách cây &gt; 3m)</v>
          </cell>
          <cell r="D764" t="str">
            <v>Bưởi, ĐK gốc 5cm ≤ Φ &lt;7cm (Cây cách cây &gt; 3m)</v>
          </cell>
          <cell r="E764" t="str">
            <v>cây</v>
          </cell>
          <cell r="F764">
            <v>1091000</v>
          </cell>
        </row>
        <row r="765">
          <cell r="A765" t="str">
            <v>BUOI4</v>
          </cell>
          <cell r="B765" t="str">
            <v>BUOI79</v>
          </cell>
          <cell r="C765" t="str">
            <v>Bưởi, ĐK gốc 7cm ≤ Φ &lt;9cm (Cây cách cây &gt; 3m)</v>
          </cell>
          <cell r="D765" t="str">
            <v>Bưởi, ĐK gốc 7cm ≤ Φ &lt;9cm (Cây cách cây &gt; 3m)</v>
          </cell>
          <cell r="E765" t="str">
            <v>cây</v>
          </cell>
          <cell r="F765">
            <v>1559000</v>
          </cell>
        </row>
        <row r="766">
          <cell r="A766" t="str">
            <v>BUOI5</v>
          </cell>
          <cell r="B766" t="str">
            <v>BUOI912</v>
          </cell>
          <cell r="C766" t="str">
            <v>Bưởi, ĐK gốc 9cm ≤ Φ &lt;12cm (Cây cách cây &gt; 3m)</v>
          </cell>
          <cell r="D766" t="str">
            <v>Bưởi, ĐK gốc 9cm ≤ Φ &lt;12cm (Cây cách cây &gt; 3m)</v>
          </cell>
          <cell r="E766" t="str">
            <v>cây</v>
          </cell>
          <cell r="F766">
            <v>2027000</v>
          </cell>
        </row>
        <row r="767">
          <cell r="A767" t="str">
            <v>BUOI6</v>
          </cell>
          <cell r="B767" t="str">
            <v>BUOI1215</v>
          </cell>
          <cell r="C767" t="str">
            <v>Bưởi, ĐK gốc 12cm ≤ Φ &lt;15cm (Cây cách cây &gt; 3m)</v>
          </cell>
          <cell r="D767" t="str">
            <v>Bưởi, ĐK gốc 12cm ≤ Φ &lt;15cm (Cây cách cây &gt; 3m)</v>
          </cell>
          <cell r="E767" t="str">
            <v>cây</v>
          </cell>
          <cell r="F767">
            <v>2306000</v>
          </cell>
        </row>
        <row r="768">
          <cell r="A768" t="str">
            <v>BUOI7</v>
          </cell>
          <cell r="B768" t="str">
            <v>BUOI1520</v>
          </cell>
          <cell r="C768" t="str">
            <v>Bưởi, ĐK gốc 15cm ≤ Φ &lt;20 cm (Cây cách cây &gt; 3m)</v>
          </cell>
          <cell r="D768" t="str">
            <v>Bưởi, ĐK gốc 15cm ≤ Φ &lt;20 cm (Cây cách cây &gt; 3m)</v>
          </cell>
          <cell r="E768" t="str">
            <v>cây</v>
          </cell>
          <cell r="F768">
            <v>2585000</v>
          </cell>
        </row>
        <row r="769">
          <cell r="A769" t="str">
            <v>BUOI8</v>
          </cell>
          <cell r="B769" t="str">
            <v>BUOI2025</v>
          </cell>
          <cell r="C769" t="str">
            <v>Bưởi, ĐK gốc 20cm ≤ Φ &lt;25cm (Cây cách cây &gt; 3m)</v>
          </cell>
          <cell r="D769" t="str">
            <v>Bưởi, ĐK gốc 20cm ≤ Φ &lt;25cm (Cây cách cây &gt; 3m)</v>
          </cell>
          <cell r="E769" t="str">
            <v>cây</v>
          </cell>
          <cell r="F769">
            <v>2864000</v>
          </cell>
        </row>
        <row r="770">
          <cell r="A770" t="str">
            <v>BUOI9</v>
          </cell>
          <cell r="B770" t="str">
            <v>BUOI25</v>
          </cell>
          <cell r="C770" t="str">
            <v>Bưởi, ĐK gốc từ 25 cm trở lên (Cây cách cây &gt; 3m)</v>
          </cell>
          <cell r="D770" t="str">
            <v>Bưởi, ĐK gốc từ 25 cm trở lên (Cây cách cây &gt; 3m)</v>
          </cell>
          <cell r="E770" t="str">
            <v>cây</v>
          </cell>
          <cell r="F770">
            <v>3143000</v>
          </cell>
        </row>
        <row r="771">
          <cell r="C771" t="str">
            <v>Dọc, ổi, Thị, Doi, Sung, Vối, Khế, Chay, Nhót (theo ĐK gốc của cây, đo ĐK gốc cách mặt đất 20cm)</v>
          </cell>
          <cell r="E771" t="str">
            <v>cây</v>
          </cell>
        </row>
        <row r="772">
          <cell r="A772" t="str">
            <v>DOCM</v>
          </cell>
          <cell r="B772" t="str">
            <v>DOCM</v>
          </cell>
          <cell r="C772" t="str">
            <v>Dọc, Mới trồng (từ 3 tháng đến dưới 1năm)</v>
          </cell>
          <cell r="D772" t="str">
            <v>Dọc mới trồng từ 3 tháng đến dưới 1 năm tuổi</v>
          </cell>
          <cell r="E772" t="str">
            <v>cây</v>
          </cell>
          <cell r="F772">
            <v>32000</v>
          </cell>
        </row>
        <row r="773">
          <cell r="A773" t="str">
            <v>DOCM1</v>
          </cell>
          <cell r="B773" t="str">
            <v>DOCM1</v>
          </cell>
          <cell r="C773" t="str">
            <v>Dọc, Trồng từ 1 năm , cao trên 1m</v>
          </cell>
          <cell r="D773" t="str">
            <v xml:space="preserve">Dọc trồng từ 1 năm tuổi, cao trên 1 m </v>
          </cell>
          <cell r="E773" t="str">
            <v>cây</v>
          </cell>
          <cell r="F773">
            <v>49000</v>
          </cell>
        </row>
        <row r="774">
          <cell r="A774" t="str">
            <v>DOC1</v>
          </cell>
          <cell r="B774" t="str">
            <v>DOC1</v>
          </cell>
          <cell r="C774" t="str">
            <v>Dọc, ĐK gốc 1cm ≤ Φ &lt;2cm</v>
          </cell>
          <cell r="D774" t="str">
            <v>Dọc, đường kính gốc 1 cm</v>
          </cell>
          <cell r="E774" t="str">
            <v>cây</v>
          </cell>
          <cell r="F774">
            <v>66000</v>
          </cell>
        </row>
        <row r="775">
          <cell r="A775" t="str">
            <v>DOC2</v>
          </cell>
          <cell r="B775" t="str">
            <v>DOC25</v>
          </cell>
          <cell r="C775" t="str">
            <v>Dọc, ĐK gốc 2cm ≤ Φ &lt;5cm</v>
          </cell>
          <cell r="D775" t="str">
            <v>Dọc, đường kính gốc 2 cm</v>
          </cell>
          <cell r="E775" t="str">
            <v>cây</v>
          </cell>
          <cell r="F775">
            <v>66000</v>
          </cell>
        </row>
        <row r="776">
          <cell r="A776" t="str">
            <v>DOC3</v>
          </cell>
          <cell r="B776" t="str">
            <v>DOC25</v>
          </cell>
          <cell r="C776" t="str">
            <v>Dọc, ĐK gốc 2cm ≤ Φ &lt;5cm</v>
          </cell>
          <cell r="D776" t="str">
            <v>Dọc, đường kính gốc 3 cm</v>
          </cell>
          <cell r="E776" t="str">
            <v>cây</v>
          </cell>
          <cell r="F776">
            <v>103000</v>
          </cell>
        </row>
        <row r="777">
          <cell r="A777" t="str">
            <v>DOC4</v>
          </cell>
          <cell r="B777" t="str">
            <v>DOC25</v>
          </cell>
          <cell r="C777" t="str">
            <v>Dọc, ĐK gốc 2cm ≤ Φ &lt;5cm</v>
          </cell>
          <cell r="D777" t="str">
            <v>Dọc, đường kính gốc 4 cm</v>
          </cell>
          <cell r="E777" t="str">
            <v>cây</v>
          </cell>
          <cell r="F777">
            <v>103000</v>
          </cell>
        </row>
        <row r="778">
          <cell r="A778" t="str">
            <v>DOC5</v>
          </cell>
          <cell r="B778" t="str">
            <v>DOC57</v>
          </cell>
          <cell r="C778" t="str">
            <v>Dọc, ĐK gốc 5cm ≤ Φ &lt;7cm</v>
          </cell>
          <cell r="D778" t="str">
            <v>Dọc, đường kính gốc 5 cm</v>
          </cell>
          <cell r="E778" t="str">
            <v>cây</v>
          </cell>
          <cell r="F778">
            <v>140000</v>
          </cell>
        </row>
        <row r="779">
          <cell r="A779" t="str">
            <v>DOC6</v>
          </cell>
          <cell r="B779" t="str">
            <v>DOC57</v>
          </cell>
          <cell r="C779" t="str">
            <v>Dọc,Đ K gốc 5cm ≤ Φ &lt;7cm</v>
          </cell>
          <cell r="D779" t="str">
            <v>Dọc, đường kính gốc 6 cm</v>
          </cell>
          <cell r="E779" t="str">
            <v>cây</v>
          </cell>
          <cell r="F779">
            <v>140000</v>
          </cell>
        </row>
        <row r="780">
          <cell r="A780" t="str">
            <v>DOC7</v>
          </cell>
          <cell r="B780" t="str">
            <v>DOC79</v>
          </cell>
          <cell r="C780" t="str">
            <v>Dọc, ĐK gốc 7cm ≤ Φ &lt;9cm</v>
          </cell>
          <cell r="D780" t="str">
            <v>Dọc, đường kính gốc 7 cm</v>
          </cell>
          <cell r="E780" t="str">
            <v>cây</v>
          </cell>
          <cell r="F780">
            <v>177000</v>
          </cell>
        </row>
        <row r="781">
          <cell r="A781" t="str">
            <v>DOC8</v>
          </cell>
          <cell r="B781" t="str">
            <v>DOC79</v>
          </cell>
          <cell r="C781" t="str">
            <v>Dọc, ĐK gốc 7cm ≤ Φ &lt;9cm</v>
          </cell>
          <cell r="D781" t="str">
            <v>Dọc, đường kính gốc 8 cm</v>
          </cell>
          <cell r="E781" t="str">
            <v>cây</v>
          </cell>
          <cell r="F781">
            <v>177000</v>
          </cell>
        </row>
        <row r="782">
          <cell r="A782" t="str">
            <v>DOC9</v>
          </cell>
          <cell r="B782" t="str">
            <v>DOC912</v>
          </cell>
          <cell r="C782" t="str">
            <v>Dọc, ĐK gốc 9cm ≤ Φ &lt;12cm</v>
          </cell>
          <cell r="D782" t="str">
            <v>Dọc, đường kính gốc 9 cm</v>
          </cell>
          <cell r="E782" t="str">
            <v>cây</v>
          </cell>
          <cell r="F782">
            <v>214000</v>
          </cell>
        </row>
        <row r="783">
          <cell r="A783" t="str">
            <v>DOC10</v>
          </cell>
          <cell r="B783" t="str">
            <v>DOC912</v>
          </cell>
          <cell r="C783" t="str">
            <v>Dọc, ĐK gốc 9cm ≤ Φ &lt;12cm</v>
          </cell>
          <cell r="D783" t="str">
            <v>Dọc, đường kính gốc 10 cm</v>
          </cell>
          <cell r="E783" t="str">
            <v>cây</v>
          </cell>
          <cell r="F783">
            <v>214000</v>
          </cell>
        </row>
        <row r="784">
          <cell r="A784" t="str">
            <v>DOC11</v>
          </cell>
          <cell r="B784" t="str">
            <v>DOC912</v>
          </cell>
          <cell r="C784" t="str">
            <v>Dọc, ĐK gốc 9cm ≤ Φ &lt;12cm</v>
          </cell>
          <cell r="D784" t="str">
            <v>Dọc, đường kính gốc 11 cm</v>
          </cell>
          <cell r="E784" t="str">
            <v>cây</v>
          </cell>
          <cell r="F784">
            <v>214000</v>
          </cell>
        </row>
        <row r="785">
          <cell r="A785" t="str">
            <v>DOC12</v>
          </cell>
          <cell r="B785" t="str">
            <v>DOC1215</v>
          </cell>
          <cell r="C785" t="str">
            <v>Dọc, ĐK gốc 12cm ≤ Φ &lt;15cm</v>
          </cell>
          <cell r="D785" t="str">
            <v>Dọc, đường kính gốc 12 cm</v>
          </cell>
          <cell r="E785" t="str">
            <v>cây</v>
          </cell>
          <cell r="F785">
            <v>251000</v>
          </cell>
        </row>
        <row r="786">
          <cell r="A786" t="str">
            <v>DOC13</v>
          </cell>
          <cell r="B786" t="str">
            <v>DOC1215</v>
          </cell>
          <cell r="C786" t="str">
            <v>Dọc, ĐK gốc 12cm ≤ Φ &lt;15cm</v>
          </cell>
          <cell r="D786" t="str">
            <v>Dọc, đường kính gốc 13 cm</v>
          </cell>
          <cell r="E786" t="str">
            <v>cây</v>
          </cell>
          <cell r="F786">
            <v>251000</v>
          </cell>
        </row>
        <row r="787">
          <cell r="A787" t="str">
            <v>DOC14</v>
          </cell>
          <cell r="B787" t="str">
            <v>DOC1215</v>
          </cell>
          <cell r="C787" t="str">
            <v>Dọc, ĐK gốc 12cm ≤ Φ &lt;15cm</v>
          </cell>
          <cell r="D787" t="str">
            <v>Dọc, đường kính gốc 14 cm</v>
          </cell>
          <cell r="E787" t="str">
            <v>cây</v>
          </cell>
          <cell r="F787">
            <v>251000</v>
          </cell>
        </row>
        <row r="788">
          <cell r="A788" t="str">
            <v>DOC15</v>
          </cell>
          <cell r="B788" t="str">
            <v>DOC1520</v>
          </cell>
          <cell r="C788" t="str">
            <v>Dọc, ĐK gốc 15cm ≤ Φ &lt;20cm</v>
          </cell>
          <cell r="D788" t="str">
            <v>Dọc, đường kính gốc 15 cm</v>
          </cell>
          <cell r="E788" t="str">
            <v>cây</v>
          </cell>
          <cell r="F788">
            <v>318000</v>
          </cell>
        </row>
        <row r="789">
          <cell r="A789" t="str">
            <v>DOC16</v>
          </cell>
          <cell r="B789" t="str">
            <v>DOC1520</v>
          </cell>
          <cell r="C789" t="str">
            <v>Dọc, ĐK gốc 15cm ≤ Φ &lt;20cm</v>
          </cell>
          <cell r="D789" t="str">
            <v>Dọc, đường kính gốc 16 cm</v>
          </cell>
          <cell r="E789" t="str">
            <v>cây</v>
          </cell>
          <cell r="F789">
            <v>318000</v>
          </cell>
        </row>
        <row r="790">
          <cell r="A790" t="str">
            <v>DOC17</v>
          </cell>
          <cell r="B790" t="str">
            <v>DOC1520</v>
          </cell>
          <cell r="C790" t="str">
            <v>Dọc, ĐK gốc 15cm ≤ Φ &lt;20cm</v>
          </cell>
          <cell r="D790" t="str">
            <v>Dọc, đường kính gốc 17 cm</v>
          </cell>
          <cell r="E790" t="str">
            <v>cây</v>
          </cell>
          <cell r="F790">
            <v>318000</v>
          </cell>
        </row>
        <row r="791">
          <cell r="A791" t="str">
            <v>DOC18</v>
          </cell>
          <cell r="B791" t="str">
            <v>DOC1520</v>
          </cell>
          <cell r="C791" t="str">
            <v>Dọc, ĐK gốc 15cm ≤ Φ &lt;20cm</v>
          </cell>
          <cell r="D791" t="str">
            <v>Dọc, đường kính gốc 18 cm</v>
          </cell>
          <cell r="E791" t="str">
            <v>cây</v>
          </cell>
          <cell r="F791">
            <v>318000</v>
          </cell>
        </row>
        <row r="792">
          <cell r="A792" t="str">
            <v>DOC19</v>
          </cell>
          <cell r="B792" t="str">
            <v>DOC1520</v>
          </cell>
          <cell r="C792" t="str">
            <v>Dọc, ĐK gốc 15cm ≤ Φ &lt;20cm</v>
          </cell>
          <cell r="D792" t="str">
            <v>Dọc, đường kính gốc 19 cm</v>
          </cell>
          <cell r="E792" t="str">
            <v>cây</v>
          </cell>
          <cell r="F792">
            <v>318000</v>
          </cell>
        </row>
        <row r="793">
          <cell r="A793" t="str">
            <v>DOC20</v>
          </cell>
          <cell r="B793" t="str">
            <v>DOC2025</v>
          </cell>
          <cell r="C793" t="str">
            <v>Dọc, ĐK gốc 20cm ≤ Φ &lt;25cm</v>
          </cell>
          <cell r="D793" t="str">
            <v>Dọc, đường kính gốc 20 cm</v>
          </cell>
          <cell r="E793" t="str">
            <v>cây</v>
          </cell>
          <cell r="F793">
            <v>385000</v>
          </cell>
        </row>
        <row r="794">
          <cell r="A794" t="str">
            <v>DOC21</v>
          </cell>
          <cell r="B794" t="str">
            <v>DOC2025</v>
          </cell>
          <cell r="C794" t="str">
            <v>Dọc, ĐK gốc 20cm ≤ Φ &lt;25cm</v>
          </cell>
          <cell r="D794" t="str">
            <v>Dọc, đường kính gốc 21 cm</v>
          </cell>
          <cell r="E794" t="str">
            <v>cây</v>
          </cell>
          <cell r="F794">
            <v>385000</v>
          </cell>
        </row>
        <row r="795">
          <cell r="A795" t="str">
            <v>DOC22</v>
          </cell>
          <cell r="B795" t="str">
            <v>DOC2025</v>
          </cell>
          <cell r="C795" t="str">
            <v>Dọc, ĐK gốc 20cm ≤ Φ &lt;25cm</v>
          </cell>
          <cell r="D795" t="str">
            <v>Dọc, đường kính gốc 22 cm</v>
          </cell>
          <cell r="E795" t="str">
            <v>cây</v>
          </cell>
          <cell r="F795">
            <v>385000</v>
          </cell>
        </row>
        <row r="796">
          <cell r="A796" t="str">
            <v>DOC23</v>
          </cell>
          <cell r="B796" t="str">
            <v>DOC2025</v>
          </cell>
          <cell r="C796" t="str">
            <v>Dọc, ĐK gốc 20cm ≤ Φ &lt;25cm</v>
          </cell>
          <cell r="D796" t="str">
            <v>Dọc, đường kính gốc 23cm</v>
          </cell>
          <cell r="E796" t="str">
            <v>cây</v>
          </cell>
          <cell r="F796">
            <v>385000</v>
          </cell>
        </row>
        <row r="797">
          <cell r="A797" t="str">
            <v>DOC24</v>
          </cell>
          <cell r="B797" t="str">
            <v>DOC2025</v>
          </cell>
          <cell r="C797" t="str">
            <v>Dọc, ĐK gốc 20cm ≤ Φ &lt;25cm</v>
          </cell>
          <cell r="D797" t="str">
            <v>Dọc, đường kính gốc 24 cm</v>
          </cell>
          <cell r="E797" t="str">
            <v>cây</v>
          </cell>
          <cell r="F797">
            <v>385000</v>
          </cell>
        </row>
        <row r="798">
          <cell r="A798" t="str">
            <v>DOC25</v>
          </cell>
          <cell r="B798" t="str">
            <v>DOC2530</v>
          </cell>
          <cell r="C798" t="str">
            <v>Dọc, ĐK gốc 25cm ≤ Φ &lt;30cm</v>
          </cell>
          <cell r="D798" t="str">
            <v>Dọc, đường kính gốc 25 cm</v>
          </cell>
          <cell r="E798" t="str">
            <v>cây</v>
          </cell>
          <cell r="F798">
            <v>452000</v>
          </cell>
        </row>
        <row r="799">
          <cell r="A799" t="str">
            <v>DOC26</v>
          </cell>
          <cell r="B799" t="str">
            <v>DOC2530</v>
          </cell>
          <cell r="C799" t="str">
            <v>Dọc, ĐK gốc 25cm ≤ Φ &lt;30cm</v>
          </cell>
          <cell r="D799" t="str">
            <v>Dọc, đường kính gốc 26 cm</v>
          </cell>
          <cell r="E799" t="str">
            <v>cây</v>
          </cell>
          <cell r="F799">
            <v>452000</v>
          </cell>
        </row>
        <row r="800">
          <cell r="A800" t="str">
            <v>DOC27</v>
          </cell>
          <cell r="B800" t="str">
            <v>DOC2530</v>
          </cell>
          <cell r="C800" t="str">
            <v>Dọc, ĐK gốc 25cm ≤ Φ &lt;30cm</v>
          </cell>
          <cell r="D800" t="str">
            <v>Dọc, đường kính gốc 27 cm</v>
          </cell>
          <cell r="E800" t="str">
            <v>cây</v>
          </cell>
          <cell r="F800">
            <v>452000</v>
          </cell>
        </row>
        <row r="801">
          <cell r="A801" t="str">
            <v>DOC28</v>
          </cell>
          <cell r="B801" t="str">
            <v>DOC2530</v>
          </cell>
          <cell r="C801" t="str">
            <v>Dọc, ĐK gốc 25cm ≤ Φ &lt;30cm</v>
          </cell>
          <cell r="D801" t="str">
            <v>Dọc, đường kính gốc 28 cm</v>
          </cell>
          <cell r="E801" t="str">
            <v>cây</v>
          </cell>
          <cell r="F801">
            <v>452000</v>
          </cell>
        </row>
        <row r="802">
          <cell r="A802" t="str">
            <v>DOC29</v>
          </cell>
          <cell r="B802" t="str">
            <v>DOC2530</v>
          </cell>
          <cell r="C802" t="str">
            <v>Dọc, ĐK gốc 25cm ≤ Φ &lt;30cm</v>
          </cell>
          <cell r="D802" t="str">
            <v>Dọc, đường kính gốc 29 cm</v>
          </cell>
          <cell r="E802" t="str">
            <v>cây</v>
          </cell>
          <cell r="F802">
            <v>452000</v>
          </cell>
        </row>
        <row r="803">
          <cell r="A803" t="str">
            <v>DOC30</v>
          </cell>
          <cell r="B803" t="str">
            <v>DOC3030</v>
          </cell>
          <cell r="C803" t="str">
            <v>Dọc, ĐK gốc từ 30 cm trở lên</v>
          </cell>
          <cell r="D803" t="str">
            <v>Dọc, đường kính gốc 30 cm</v>
          </cell>
          <cell r="E803" t="str">
            <v>cây</v>
          </cell>
          <cell r="F803">
            <v>519000</v>
          </cell>
        </row>
        <row r="804">
          <cell r="A804" t="str">
            <v>DOC31</v>
          </cell>
          <cell r="B804" t="str">
            <v>DOC3030</v>
          </cell>
          <cell r="C804" t="str">
            <v>Dọc, ĐK gốc từ 30 cm trở lên</v>
          </cell>
          <cell r="D804" t="str">
            <v>Dọc, đường kính gốc 31 cm</v>
          </cell>
          <cell r="E804" t="str">
            <v>cây</v>
          </cell>
          <cell r="F804">
            <v>519000</v>
          </cell>
        </row>
        <row r="805">
          <cell r="A805" t="str">
            <v>DOC32</v>
          </cell>
          <cell r="B805" t="str">
            <v>DOC3030</v>
          </cell>
          <cell r="C805" t="str">
            <v>Dọc, ĐK gốc từ 30 cm trở lên</v>
          </cell>
          <cell r="D805" t="str">
            <v>Dọc, đường kính gốc 32 cm</v>
          </cell>
          <cell r="E805" t="str">
            <v>cây</v>
          </cell>
          <cell r="F805">
            <v>519000</v>
          </cell>
        </row>
        <row r="806">
          <cell r="A806" t="str">
            <v>DOC33</v>
          </cell>
          <cell r="B806" t="str">
            <v>DOC3030</v>
          </cell>
          <cell r="C806" t="str">
            <v>Dọc, ĐK gốc từ 30 cm trở lên</v>
          </cell>
          <cell r="D806" t="str">
            <v>Dọc, đường kính gốc 33 cm</v>
          </cell>
          <cell r="E806" t="str">
            <v>cây</v>
          </cell>
          <cell r="F806">
            <v>519000</v>
          </cell>
        </row>
        <row r="807">
          <cell r="A807" t="str">
            <v>DOC34</v>
          </cell>
          <cell r="B807" t="str">
            <v>DOC3030</v>
          </cell>
          <cell r="C807" t="str">
            <v>Dọc, ĐK gốc từ 30 cm trở lên</v>
          </cell>
          <cell r="D807" t="str">
            <v>Dọc, đường kính gốc 34 cm</v>
          </cell>
          <cell r="E807" t="str">
            <v>cây</v>
          </cell>
          <cell r="F807">
            <v>519000</v>
          </cell>
        </row>
        <row r="808">
          <cell r="A808" t="str">
            <v>DOC35</v>
          </cell>
          <cell r="B808" t="str">
            <v>DOC3030</v>
          </cell>
          <cell r="C808" t="str">
            <v>Dọc, ĐK gốc từ 30 cm trở lên</v>
          </cell>
          <cell r="D808" t="str">
            <v>Dọc, đường kính gốc 35 cm</v>
          </cell>
          <cell r="E808" t="str">
            <v>cây</v>
          </cell>
          <cell r="F808">
            <v>519000</v>
          </cell>
        </row>
        <row r="809">
          <cell r="A809" t="str">
            <v>DOC36</v>
          </cell>
          <cell r="B809" t="str">
            <v>DOC3030</v>
          </cell>
          <cell r="C809" t="str">
            <v>Dọc, ĐK gốc từ 30 cm trở lên</v>
          </cell>
          <cell r="D809" t="str">
            <v>Dọc, đường kính gốc 36 cm</v>
          </cell>
          <cell r="E809" t="str">
            <v>cây</v>
          </cell>
          <cell r="F809">
            <v>519000</v>
          </cell>
        </row>
        <row r="810">
          <cell r="A810" t="str">
            <v>DOC37</v>
          </cell>
          <cell r="B810" t="str">
            <v>DOC3030</v>
          </cell>
          <cell r="C810" t="str">
            <v>Dọc, ĐK gốc từ 30 cm trở lên</v>
          </cell>
          <cell r="D810" t="str">
            <v>Dọc, đường kính gốc 37 cm</v>
          </cell>
          <cell r="E810" t="str">
            <v>cây</v>
          </cell>
          <cell r="F810">
            <v>519000</v>
          </cell>
        </row>
        <row r="811">
          <cell r="A811" t="str">
            <v>DOC38</v>
          </cell>
          <cell r="B811" t="str">
            <v>DOC3030</v>
          </cell>
          <cell r="C811" t="str">
            <v>Dọc, ĐK gốc từ 30 cm trở lên</v>
          </cell>
          <cell r="D811" t="str">
            <v>Dọc, đường kính gốc 38 cm</v>
          </cell>
          <cell r="E811" t="str">
            <v>cây</v>
          </cell>
          <cell r="F811">
            <v>519000</v>
          </cell>
        </row>
        <row r="812">
          <cell r="A812" t="str">
            <v>DOC39</v>
          </cell>
          <cell r="B812" t="str">
            <v>DOC3030</v>
          </cell>
          <cell r="C812" t="str">
            <v>Dọc, ĐK gốc từ 30 cm trở lên</v>
          </cell>
          <cell r="D812" t="str">
            <v>Dọc, đường kính gốc 39 cm</v>
          </cell>
          <cell r="E812" t="str">
            <v>cây</v>
          </cell>
          <cell r="F812">
            <v>519000</v>
          </cell>
        </row>
        <row r="813">
          <cell r="A813" t="str">
            <v>DOC40</v>
          </cell>
          <cell r="B813" t="str">
            <v>DOC3030</v>
          </cell>
          <cell r="C813" t="str">
            <v>Dọc, ĐK gốc từ 30 cm trở lên</v>
          </cell>
          <cell r="D813" t="str">
            <v>Dọc, đường kính gốc 40 cm</v>
          </cell>
          <cell r="E813" t="str">
            <v>cây</v>
          </cell>
          <cell r="F813">
            <v>519000</v>
          </cell>
        </row>
        <row r="814">
          <cell r="A814" t="str">
            <v>OIM</v>
          </cell>
          <cell r="B814" t="str">
            <v>OIM</v>
          </cell>
          <cell r="C814" t="str">
            <v>ổi, Mới trồng (từ 3 tháng đến dưới 1năm)</v>
          </cell>
          <cell r="D814" t="str">
            <v>ổi, mới trồng từ 3 tháng đến dưới 1 năm tuổi</v>
          </cell>
          <cell r="E814" t="str">
            <v>cây</v>
          </cell>
          <cell r="F814">
            <v>32000</v>
          </cell>
        </row>
        <row r="815">
          <cell r="A815" t="str">
            <v>OIM1</v>
          </cell>
          <cell r="B815" t="str">
            <v>OIM1</v>
          </cell>
          <cell r="C815" t="str">
            <v>ổi, Trồng từ 1 năm , cao trên 1m</v>
          </cell>
          <cell r="D815" t="str">
            <v xml:space="preserve">ổi, trồng từ 1 năm tuổi, cao trên 1 m </v>
          </cell>
          <cell r="E815" t="str">
            <v>cây</v>
          </cell>
          <cell r="F815">
            <v>49000</v>
          </cell>
        </row>
        <row r="816">
          <cell r="A816" t="str">
            <v>OI1</v>
          </cell>
          <cell r="B816" t="str">
            <v>OI1</v>
          </cell>
          <cell r="C816" t="str">
            <v>ổi, ĐK gốc 1cm ≤ Φ &lt;2cm</v>
          </cell>
          <cell r="D816" t="str">
            <v>ổi, đường kính 1 cm</v>
          </cell>
          <cell r="E816" t="str">
            <v>cây</v>
          </cell>
          <cell r="F816">
            <v>66000</v>
          </cell>
        </row>
        <row r="817">
          <cell r="A817" t="str">
            <v>OI2</v>
          </cell>
          <cell r="B817" t="str">
            <v>OI25</v>
          </cell>
          <cell r="C817" t="str">
            <v>ổi, ĐK gốc 2cm ≤ Φ &lt;5cm</v>
          </cell>
          <cell r="D817" t="str">
            <v>ổi, đường kính 2 cm</v>
          </cell>
          <cell r="E817" t="str">
            <v>cây</v>
          </cell>
          <cell r="F817">
            <v>66000</v>
          </cell>
        </row>
        <row r="818">
          <cell r="A818" t="str">
            <v>OI3</v>
          </cell>
          <cell r="B818" t="str">
            <v>OI25</v>
          </cell>
          <cell r="C818" t="str">
            <v>ổi, ĐK gốc 2cm ≤ Φ &lt;5cm</v>
          </cell>
          <cell r="D818" t="str">
            <v>ổi, đường kính 3 cm</v>
          </cell>
          <cell r="E818" t="str">
            <v>cây</v>
          </cell>
          <cell r="F818">
            <v>103000</v>
          </cell>
        </row>
        <row r="819">
          <cell r="A819" t="str">
            <v>OI4</v>
          </cell>
          <cell r="B819" t="str">
            <v>OI25</v>
          </cell>
          <cell r="C819" t="str">
            <v>ổi, ĐK gốc 2cm ≤ Φ &lt;5cm</v>
          </cell>
          <cell r="D819" t="str">
            <v>ổi, đường kính 4 cm</v>
          </cell>
          <cell r="E819" t="str">
            <v>cây</v>
          </cell>
          <cell r="F819">
            <v>103000</v>
          </cell>
        </row>
        <row r="820">
          <cell r="A820" t="str">
            <v>OI5</v>
          </cell>
          <cell r="B820" t="str">
            <v>OI57</v>
          </cell>
          <cell r="C820" t="str">
            <v>ổi, ĐK gốc 5cm ≤ Φ &lt;7cm</v>
          </cell>
          <cell r="D820" t="str">
            <v>ổi, đường kính 5 cm</v>
          </cell>
          <cell r="E820" t="str">
            <v>cây</v>
          </cell>
          <cell r="F820">
            <v>140000</v>
          </cell>
        </row>
        <row r="821">
          <cell r="A821" t="str">
            <v>OI6</v>
          </cell>
          <cell r="B821" t="str">
            <v>OI57</v>
          </cell>
          <cell r="C821" t="str">
            <v>ổi, ĐK gốc 5cm ≤ Φ &lt;7cm</v>
          </cell>
          <cell r="D821" t="str">
            <v>ổi, đường kính 6 cm</v>
          </cell>
          <cell r="E821" t="str">
            <v>cây</v>
          </cell>
          <cell r="F821">
            <v>140000</v>
          </cell>
        </row>
        <row r="822">
          <cell r="A822" t="str">
            <v>OI7</v>
          </cell>
          <cell r="B822" t="str">
            <v>OI79</v>
          </cell>
          <cell r="C822" t="str">
            <v>ổi, ĐK gốc 7cm ≤ Φ &lt;9cm</v>
          </cell>
          <cell r="D822" t="str">
            <v>ổi, đường kính 7 cm</v>
          </cell>
          <cell r="E822" t="str">
            <v>cây</v>
          </cell>
          <cell r="F822">
            <v>177000</v>
          </cell>
        </row>
        <row r="823">
          <cell r="A823" t="str">
            <v>OI8</v>
          </cell>
          <cell r="B823" t="str">
            <v>OI79</v>
          </cell>
          <cell r="C823" t="str">
            <v>ổi, ĐK gốc 7cm ≤ Φ &lt;9cm</v>
          </cell>
          <cell r="D823" t="str">
            <v>ổi, đường kính 8 cm</v>
          </cell>
          <cell r="E823" t="str">
            <v>cây</v>
          </cell>
          <cell r="F823">
            <v>177000</v>
          </cell>
        </row>
        <row r="824">
          <cell r="A824" t="str">
            <v>OI9</v>
          </cell>
          <cell r="B824" t="str">
            <v>OI912</v>
          </cell>
          <cell r="C824" t="str">
            <v>ổi, ĐK gốc 9cm ≤ Φ &lt;12cm</v>
          </cell>
          <cell r="D824" t="str">
            <v>ổi, đường kính 9 cm</v>
          </cell>
          <cell r="E824" t="str">
            <v>cây</v>
          </cell>
          <cell r="F824">
            <v>214000</v>
          </cell>
        </row>
        <row r="825">
          <cell r="A825" t="str">
            <v>OI10</v>
          </cell>
          <cell r="B825" t="str">
            <v>OI912</v>
          </cell>
          <cell r="C825" t="str">
            <v>ổi, ĐK gốc 9cm ≤ Φ &lt;12cm</v>
          </cell>
          <cell r="D825" t="str">
            <v>ổi, đường kính 10 cm</v>
          </cell>
          <cell r="E825" t="str">
            <v>cây</v>
          </cell>
          <cell r="F825">
            <v>214000</v>
          </cell>
        </row>
        <row r="826">
          <cell r="A826" t="str">
            <v>OI11</v>
          </cell>
          <cell r="B826" t="str">
            <v>OI912</v>
          </cell>
          <cell r="C826" t="str">
            <v>ổi, ĐK gốc 9cm ≤ Φ &lt;12cm</v>
          </cell>
          <cell r="D826" t="str">
            <v>ổi, đường kính 11 cm</v>
          </cell>
          <cell r="E826" t="str">
            <v>cây</v>
          </cell>
          <cell r="F826">
            <v>214000</v>
          </cell>
        </row>
        <row r="827">
          <cell r="A827" t="str">
            <v>OI12</v>
          </cell>
          <cell r="B827" t="str">
            <v>OI1215</v>
          </cell>
          <cell r="C827" t="str">
            <v>ổi, ĐK gốc 12cm ≤ Φ &lt;15cm</v>
          </cell>
          <cell r="D827" t="str">
            <v>ổi, đường kính 12 cm</v>
          </cell>
          <cell r="E827" t="str">
            <v>cây</v>
          </cell>
          <cell r="F827">
            <v>251000</v>
          </cell>
        </row>
        <row r="828">
          <cell r="A828" t="str">
            <v>OI13</v>
          </cell>
          <cell r="B828" t="str">
            <v>OI1215</v>
          </cell>
          <cell r="C828" t="str">
            <v>ổi, ĐK gốc 12cm ≤ Φ &lt;15cm</v>
          </cell>
          <cell r="D828" t="str">
            <v>ổi, đường kính 13 cm</v>
          </cell>
          <cell r="E828" t="str">
            <v>cây</v>
          </cell>
          <cell r="F828">
            <v>251000</v>
          </cell>
        </row>
        <row r="829">
          <cell r="A829" t="str">
            <v>OI14</v>
          </cell>
          <cell r="B829" t="str">
            <v>OI1215</v>
          </cell>
          <cell r="C829" t="str">
            <v>ổi, ĐK gốc 12cm ≤ Φ &lt;15cm</v>
          </cell>
          <cell r="D829" t="str">
            <v>ổi, đường kính 14 cm</v>
          </cell>
          <cell r="E829" t="str">
            <v>cây</v>
          </cell>
          <cell r="F829">
            <v>251000</v>
          </cell>
        </row>
        <row r="830">
          <cell r="A830" t="str">
            <v>OI15</v>
          </cell>
          <cell r="B830" t="str">
            <v>OI1520</v>
          </cell>
          <cell r="C830" t="str">
            <v>ổi, ĐK gốc 15cm ≤ Φ &lt;20cm</v>
          </cell>
          <cell r="D830" t="str">
            <v>ổi, đường kính 15 cm</v>
          </cell>
          <cell r="E830" t="str">
            <v>cây</v>
          </cell>
          <cell r="F830">
            <v>318000</v>
          </cell>
        </row>
        <row r="831">
          <cell r="A831" t="str">
            <v>OI16</v>
          </cell>
          <cell r="B831" t="str">
            <v>OI1520</v>
          </cell>
          <cell r="C831" t="str">
            <v>ổi, ĐK gốc 15cm ≤ Φ &lt;20cm</v>
          </cell>
          <cell r="D831" t="str">
            <v>ổi, đường kính 16 cm</v>
          </cell>
          <cell r="E831" t="str">
            <v>cây</v>
          </cell>
          <cell r="F831">
            <v>318000</v>
          </cell>
        </row>
        <row r="832">
          <cell r="A832" t="str">
            <v>OI17</v>
          </cell>
          <cell r="B832" t="str">
            <v>OI1520</v>
          </cell>
          <cell r="C832" t="str">
            <v>ổi, ĐK gốc 15cm ≤ Φ &lt;20cm</v>
          </cell>
          <cell r="D832" t="str">
            <v>ổi, đường kính 17 cm</v>
          </cell>
          <cell r="E832" t="str">
            <v>cây</v>
          </cell>
          <cell r="F832">
            <v>318000</v>
          </cell>
        </row>
        <row r="833">
          <cell r="A833" t="str">
            <v>OI18</v>
          </cell>
          <cell r="B833" t="str">
            <v>OI1520</v>
          </cell>
          <cell r="C833" t="str">
            <v>ổi, ĐK gốc 15cm ≤ Φ &lt;20cm</v>
          </cell>
          <cell r="D833" t="str">
            <v>ổi, đường kính 18 cm</v>
          </cell>
          <cell r="E833" t="str">
            <v>cây</v>
          </cell>
          <cell r="F833">
            <v>318000</v>
          </cell>
        </row>
        <row r="834">
          <cell r="A834" t="str">
            <v>OI19</v>
          </cell>
          <cell r="B834" t="str">
            <v>OI1520</v>
          </cell>
          <cell r="C834" t="str">
            <v>ổi, ĐK gốc 15cm ≤ Φ &lt;20cm</v>
          </cell>
          <cell r="D834" t="str">
            <v>ổi, đường kính 19 cm</v>
          </cell>
          <cell r="E834" t="str">
            <v>cây</v>
          </cell>
          <cell r="F834">
            <v>318000</v>
          </cell>
        </row>
        <row r="835">
          <cell r="A835" t="str">
            <v>OI20</v>
          </cell>
          <cell r="B835" t="str">
            <v>OI2025</v>
          </cell>
          <cell r="C835" t="str">
            <v>ổi, ĐK gốc 20cm ≤ Φ &lt;25cm</v>
          </cell>
          <cell r="D835" t="str">
            <v xml:space="preserve">ổi, đường kính 20 cm </v>
          </cell>
          <cell r="E835" t="str">
            <v>cây</v>
          </cell>
          <cell r="F835">
            <v>385000</v>
          </cell>
        </row>
        <row r="836">
          <cell r="A836" t="str">
            <v>OI21</v>
          </cell>
          <cell r="B836" t="str">
            <v>OI2025</v>
          </cell>
          <cell r="C836" t="str">
            <v>ổi, ĐK gốc 20cm ≤ Φ &lt;25cm</v>
          </cell>
          <cell r="D836" t="str">
            <v xml:space="preserve">ổi, đường kính 21 cm </v>
          </cell>
          <cell r="E836" t="str">
            <v>cây</v>
          </cell>
          <cell r="F836">
            <v>385000</v>
          </cell>
        </row>
        <row r="837">
          <cell r="A837" t="str">
            <v>OI22</v>
          </cell>
          <cell r="B837" t="str">
            <v>OI2025</v>
          </cell>
          <cell r="C837" t="str">
            <v>ổi, ĐK gốc 20cm ≤ Φ &lt;25cm</v>
          </cell>
          <cell r="D837" t="str">
            <v xml:space="preserve">ổi, đường kính 22 cm </v>
          </cell>
          <cell r="E837" t="str">
            <v>cây</v>
          </cell>
          <cell r="F837">
            <v>385000</v>
          </cell>
        </row>
        <row r="838">
          <cell r="A838" t="str">
            <v>OI23</v>
          </cell>
          <cell r="B838" t="str">
            <v>OI2025</v>
          </cell>
          <cell r="C838" t="str">
            <v>ổi, ĐK gốc 20cm ≤ Φ &lt;25cm</v>
          </cell>
          <cell r="D838" t="str">
            <v xml:space="preserve">ổi, đường kính 23 cm </v>
          </cell>
          <cell r="E838" t="str">
            <v>cây</v>
          </cell>
          <cell r="F838">
            <v>385000</v>
          </cell>
        </row>
        <row r="839">
          <cell r="A839" t="str">
            <v>OI24</v>
          </cell>
          <cell r="B839" t="str">
            <v>OI2025</v>
          </cell>
          <cell r="C839" t="str">
            <v>ổi, ĐK gốc 20cm ≤ Φ &lt;25cm</v>
          </cell>
          <cell r="D839" t="str">
            <v xml:space="preserve">ổi, đường kính 24 cm </v>
          </cell>
          <cell r="E839" t="str">
            <v>cây</v>
          </cell>
          <cell r="F839">
            <v>385000</v>
          </cell>
        </row>
        <row r="840">
          <cell r="A840" t="str">
            <v>OI25</v>
          </cell>
          <cell r="B840" t="str">
            <v>OI2530</v>
          </cell>
          <cell r="C840" t="str">
            <v>ổi, ĐK gốc 25cm ≤ Φ &lt;30cm</v>
          </cell>
          <cell r="D840" t="str">
            <v xml:space="preserve">ổi, đường kính 25 cm </v>
          </cell>
          <cell r="E840" t="str">
            <v>cây</v>
          </cell>
          <cell r="F840">
            <v>452000</v>
          </cell>
        </row>
        <row r="841">
          <cell r="A841" t="str">
            <v>OI26</v>
          </cell>
          <cell r="B841" t="str">
            <v>OI2530</v>
          </cell>
          <cell r="C841" t="str">
            <v>ổi, ĐK gốc 25cm ≤ Φ &lt;30cm</v>
          </cell>
          <cell r="D841" t="str">
            <v xml:space="preserve">ổi, đường kính 26 cm </v>
          </cell>
          <cell r="E841" t="str">
            <v>cây</v>
          </cell>
          <cell r="F841">
            <v>452000</v>
          </cell>
        </row>
        <row r="842">
          <cell r="A842" t="str">
            <v>OI27</v>
          </cell>
          <cell r="B842" t="str">
            <v>OI2530</v>
          </cell>
          <cell r="C842" t="str">
            <v>ổi, ĐK gốc 25cm ≤ Φ &lt;30cm</v>
          </cell>
          <cell r="D842" t="str">
            <v xml:space="preserve">ổi, đường kính 27 cm </v>
          </cell>
          <cell r="E842" t="str">
            <v>cây</v>
          </cell>
          <cell r="F842">
            <v>452000</v>
          </cell>
        </row>
        <row r="843">
          <cell r="A843" t="str">
            <v>OI28</v>
          </cell>
          <cell r="B843" t="str">
            <v>OI2530</v>
          </cell>
          <cell r="C843" t="str">
            <v>ổi, ĐK gốc 25cm ≤ Φ &lt;30cm</v>
          </cell>
          <cell r="D843" t="str">
            <v xml:space="preserve">ổi, đường kính 28 cm </v>
          </cell>
          <cell r="E843" t="str">
            <v>cây</v>
          </cell>
          <cell r="F843">
            <v>452000</v>
          </cell>
        </row>
        <row r="844">
          <cell r="A844" t="str">
            <v>OI29</v>
          </cell>
          <cell r="B844" t="str">
            <v>OI2530</v>
          </cell>
          <cell r="C844" t="str">
            <v>ổi, ĐK gốc 25cm ≤ Φ &lt;30cm</v>
          </cell>
          <cell r="D844" t="str">
            <v xml:space="preserve">ổi, đường kính 29 cm </v>
          </cell>
          <cell r="E844" t="str">
            <v>cây</v>
          </cell>
          <cell r="F844">
            <v>452000</v>
          </cell>
        </row>
        <row r="845">
          <cell r="A845" t="str">
            <v>OI30</v>
          </cell>
          <cell r="B845" t="str">
            <v>OI3030</v>
          </cell>
          <cell r="C845" t="str">
            <v>ổi, ĐK gốc từ 30 cm trở lên</v>
          </cell>
          <cell r="D845" t="str">
            <v xml:space="preserve">ổi, đường kính 30 cm </v>
          </cell>
          <cell r="E845" t="str">
            <v>cây</v>
          </cell>
          <cell r="F845">
            <v>519000</v>
          </cell>
        </row>
        <row r="846">
          <cell r="A846" t="str">
            <v>OI31</v>
          </cell>
          <cell r="B846" t="str">
            <v>OI3030</v>
          </cell>
          <cell r="C846" t="str">
            <v>ổi, ĐK gốc từ 30 cm trở lên</v>
          </cell>
          <cell r="D846" t="str">
            <v xml:space="preserve">ổi, đường kính 31 cm </v>
          </cell>
          <cell r="E846" t="str">
            <v>cây</v>
          </cell>
          <cell r="F846">
            <v>519000</v>
          </cell>
        </row>
        <row r="847">
          <cell r="A847" t="str">
            <v>OI32</v>
          </cell>
          <cell r="B847" t="str">
            <v>OI3030</v>
          </cell>
          <cell r="C847" t="str">
            <v>ổi, ĐK gốc từ 30 cm trở lên</v>
          </cell>
          <cell r="D847" t="str">
            <v xml:space="preserve">ổi, đường kính 32 cm </v>
          </cell>
          <cell r="E847" t="str">
            <v>cây</v>
          </cell>
          <cell r="F847">
            <v>519000</v>
          </cell>
        </row>
        <row r="848">
          <cell r="A848" t="str">
            <v>OI33</v>
          </cell>
          <cell r="B848" t="str">
            <v>OI3030</v>
          </cell>
          <cell r="C848" t="str">
            <v>ổi, ĐK gốc từ 30 cm trở lên</v>
          </cell>
          <cell r="D848" t="str">
            <v xml:space="preserve">ổi, đường kính 33 cm </v>
          </cell>
          <cell r="E848" t="str">
            <v>cây</v>
          </cell>
          <cell r="F848">
            <v>519000</v>
          </cell>
        </row>
        <row r="849">
          <cell r="A849" t="str">
            <v>OI34</v>
          </cell>
          <cell r="B849" t="str">
            <v>OI3030</v>
          </cell>
          <cell r="C849" t="str">
            <v>ổi, ĐK gốc từ 30 cm trở lên</v>
          </cell>
          <cell r="D849" t="str">
            <v xml:space="preserve">ổi, đường kính 34 cm </v>
          </cell>
          <cell r="E849" t="str">
            <v>cây</v>
          </cell>
          <cell r="F849">
            <v>519000</v>
          </cell>
        </row>
        <row r="850">
          <cell r="A850" t="str">
            <v>OI35</v>
          </cell>
          <cell r="B850" t="str">
            <v>OI3030</v>
          </cell>
          <cell r="C850" t="str">
            <v>ổi, ĐK gốc từ 30 cm trở lên</v>
          </cell>
          <cell r="D850" t="str">
            <v xml:space="preserve">ổi, đường kính 35 cm </v>
          </cell>
          <cell r="E850" t="str">
            <v>cây</v>
          </cell>
          <cell r="F850">
            <v>519000</v>
          </cell>
        </row>
        <row r="851">
          <cell r="A851" t="str">
            <v>OI36</v>
          </cell>
          <cell r="B851" t="str">
            <v>OI3030</v>
          </cell>
          <cell r="C851" t="str">
            <v>ổi, ĐK gốc từ 30 cm trở lên</v>
          </cell>
          <cell r="D851" t="str">
            <v xml:space="preserve">ổi, đường kính 36 cm </v>
          </cell>
          <cell r="E851" t="str">
            <v>cây</v>
          </cell>
          <cell r="F851">
            <v>519000</v>
          </cell>
        </row>
        <row r="852">
          <cell r="A852" t="str">
            <v>OI37</v>
          </cell>
          <cell r="B852" t="str">
            <v>OI3030</v>
          </cell>
          <cell r="C852" t="str">
            <v>ổi, ĐK gốc từ 30 cm trở lên</v>
          </cell>
          <cell r="D852" t="str">
            <v xml:space="preserve">ổi, đường kính 37 cm </v>
          </cell>
          <cell r="E852" t="str">
            <v>cây</v>
          </cell>
          <cell r="F852">
            <v>519000</v>
          </cell>
        </row>
        <row r="853">
          <cell r="A853" t="str">
            <v>OI38</v>
          </cell>
          <cell r="B853" t="str">
            <v>OI3030</v>
          </cell>
          <cell r="C853" t="str">
            <v>ổi, ĐK gốc từ 30 cm trở lên</v>
          </cell>
          <cell r="D853" t="str">
            <v xml:space="preserve">ổi, đường kính 38 cm </v>
          </cell>
          <cell r="E853" t="str">
            <v>cây</v>
          </cell>
          <cell r="F853">
            <v>519000</v>
          </cell>
        </row>
        <row r="854">
          <cell r="A854" t="str">
            <v>OI39</v>
          </cell>
          <cell r="B854" t="str">
            <v>OI3030</v>
          </cell>
          <cell r="C854" t="str">
            <v>ổi, ĐK gốc từ 30 cm trở lên</v>
          </cell>
          <cell r="D854" t="str">
            <v xml:space="preserve">ổi, đường kính 39 cm </v>
          </cell>
          <cell r="E854" t="str">
            <v>cây</v>
          </cell>
          <cell r="F854">
            <v>519000</v>
          </cell>
        </row>
        <row r="855">
          <cell r="A855" t="str">
            <v>OI40</v>
          </cell>
          <cell r="B855" t="str">
            <v>OI3030</v>
          </cell>
          <cell r="C855" t="str">
            <v>ổi, ĐK gốc từ 30 cm trở lên</v>
          </cell>
          <cell r="D855" t="str">
            <v xml:space="preserve">ổi, đường kính 40 cm </v>
          </cell>
          <cell r="E855" t="str">
            <v>cây</v>
          </cell>
          <cell r="F855">
            <v>519000</v>
          </cell>
        </row>
        <row r="856">
          <cell r="A856" t="str">
            <v>DOIM</v>
          </cell>
          <cell r="B856" t="str">
            <v>DOIM</v>
          </cell>
          <cell r="C856" t="str">
            <v>Doi, Mới trồng (từ 3 tháng đến dưới 1năm)</v>
          </cell>
          <cell r="D856" t="str">
            <v>Doi, mới trồng từ 3 tháng đến dưới 1 năm tuổi</v>
          </cell>
          <cell r="E856" t="str">
            <v>cây</v>
          </cell>
          <cell r="F856">
            <v>32000</v>
          </cell>
        </row>
        <row r="857">
          <cell r="A857" t="str">
            <v>DOIM1</v>
          </cell>
          <cell r="B857" t="str">
            <v>DOIM1</v>
          </cell>
          <cell r="C857" t="str">
            <v>Doi, Trồng từ 1 năm , cao trên 1m</v>
          </cell>
          <cell r="D857" t="str">
            <v xml:space="preserve">Doi, trồng từ 1 năm tuổi, cao trên 1 m </v>
          </cell>
          <cell r="E857" t="str">
            <v>cây</v>
          </cell>
          <cell r="F857">
            <v>49000</v>
          </cell>
        </row>
        <row r="858">
          <cell r="A858" t="str">
            <v>DOI1</v>
          </cell>
          <cell r="B858" t="str">
            <v>DOI1</v>
          </cell>
          <cell r="C858" t="str">
            <v>Doi, ĐK gốc 1cm ≤ Φ &lt;2cm</v>
          </cell>
          <cell r="D858" t="str">
            <v>Doi, đường kính 1 cm</v>
          </cell>
          <cell r="E858" t="str">
            <v>cây</v>
          </cell>
          <cell r="F858">
            <v>66000</v>
          </cell>
        </row>
        <row r="859">
          <cell r="A859" t="str">
            <v>DOI2</v>
          </cell>
          <cell r="B859" t="str">
            <v>DOI25</v>
          </cell>
          <cell r="C859" t="str">
            <v>Doi, ĐK gốc 2cm ≤ Φ &lt;5cm</v>
          </cell>
          <cell r="D859" t="str">
            <v>Doi, đường kính 2 cm</v>
          </cell>
          <cell r="E859" t="str">
            <v>cây</v>
          </cell>
          <cell r="F859">
            <v>66000</v>
          </cell>
        </row>
        <row r="860">
          <cell r="A860" t="str">
            <v>DOI3</v>
          </cell>
          <cell r="B860" t="str">
            <v>DOI25</v>
          </cell>
          <cell r="C860" t="str">
            <v>Doi, ĐK gốc 2cm ≤ Φ &lt;5cm</v>
          </cell>
          <cell r="D860" t="str">
            <v>Doi, đường kính 3 cm</v>
          </cell>
          <cell r="E860" t="str">
            <v>cây</v>
          </cell>
          <cell r="F860">
            <v>103000</v>
          </cell>
        </row>
        <row r="861">
          <cell r="A861" t="str">
            <v>DOI4</v>
          </cell>
          <cell r="B861" t="str">
            <v>DOI25</v>
          </cell>
          <cell r="C861" t="str">
            <v>Doi, ĐK gốc 2cm ≤ Φ &lt;5cm</v>
          </cell>
          <cell r="D861" t="str">
            <v>Doi, đường kính 4 cm</v>
          </cell>
          <cell r="E861" t="str">
            <v>cây</v>
          </cell>
          <cell r="F861">
            <v>103000</v>
          </cell>
        </row>
        <row r="862">
          <cell r="A862" t="str">
            <v>DOI5</v>
          </cell>
          <cell r="B862" t="str">
            <v>DOI57</v>
          </cell>
          <cell r="C862" t="str">
            <v>Doi, ĐK gốc 5cm ≤ Φ &lt;7cm</v>
          </cell>
          <cell r="D862" t="str">
            <v>Doi, đường kính 5 cm</v>
          </cell>
          <cell r="E862" t="str">
            <v>cây</v>
          </cell>
          <cell r="F862">
            <v>140000</v>
          </cell>
        </row>
        <row r="863">
          <cell r="A863" t="str">
            <v>DOI6</v>
          </cell>
          <cell r="B863" t="str">
            <v>DOI57</v>
          </cell>
          <cell r="C863" t="str">
            <v>Doi, ĐK gốc 5cm ≤ Φ &lt;7cm</v>
          </cell>
          <cell r="D863" t="str">
            <v>Doi, đường kính 6 cm</v>
          </cell>
          <cell r="E863" t="str">
            <v>cây</v>
          </cell>
          <cell r="F863">
            <v>140000</v>
          </cell>
        </row>
        <row r="864">
          <cell r="A864" t="str">
            <v>DOI7</v>
          </cell>
          <cell r="B864" t="str">
            <v>DOI79</v>
          </cell>
          <cell r="C864" t="str">
            <v>Doi, ĐK gốc 7cm ≤ Φ &lt;9cm</v>
          </cell>
          <cell r="D864" t="str">
            <v>Doi, đường kính 7 cm</v>
          </cell>
          <cell r="E864" t="str">
            <v>cây</v>
          </cell>
          <cell r="F864">
            <v>177000</v>
          </cell>
        </row>
        <row r="865">
          <cell r="A865" t="str">
            <v>DOI8</v>
          </cell>
          <cell r="B865" t="str">
            <v>DOI79</v>
          </cell>
          <cell r="C865" t="str">
            <v>Doi, ĐK gốc 7cm ≤ Φ &lt;9cm</v>
          </cell>
          <cell r="D865" t="str">
            <v>Doi, đường kính 8 cm</v>
          </cell>
          <cell r="E865" t="str">
            <v>cây</v>
          </cell>
          <cell r="F865">
            <v>177000</v>
          </cell>
        </row>
        <row r="866">
          <cell r="A866" t="str">
            <v>DOI9</v>
          </cell>
          <cell r="B866" t="str">
            <v>DOI912</v>
          </cell>
          <cell r="C866" t="str">
            <v>Doi, ĐK gốc 9cm ≤ Φ &lt;12cm</v>
          </cell>
          <cell r="D866" t="str">
            <v>Doi, đường kính 9 cm</v>
          </cell>
          <cell r="E866" t="str">
            <v>cây</v>
          </cell>
          <cell r="F866">
            <v>214000</v>
          </cell>
        </row>
        <row r="867">
          <cell r="A867" t="str">
            <v>DOI10</v>
          </cell>
          <cell r="B867" t="str">
            <v>DOI912</v>
          </cell>
          <cell r="C867" t="str">
            <v>Doi, ĐK gốc 9cm ≤ Φ &lt;12cm</v>
          </cell>
          <cell r="D867" t="str">
            <v>Doi, đường kính 10 cm</v>
          </cell>
          <cell r="E867" t="str">
            <v>cây</v>
          </cell>
          <cell r="F867">
            <v>214000</v>
          </cell>
        </row>
        <row r="868">
          <cell r="A868" t="str">
            <v>DOI11</v>
          </cell>
          <cell r="B868" t="str">
            <v>DOI912</v>
          </cell>
          <cell r="C868" t="str">
            <v>Doi, ĐK gốc 9cm ≤ Φ &lt;12cm</v>
          </cell>
          <cell r="D868" t="str">
            <v>Doi, đường kính 11 cm</v>
          </cell>
          <cell r="E868" t="str">
            <v>cây</v>
          </cell>
          <cell r="F868">
            <v>214000</v>
          </cell>
        </row>
        <row r="869">
          <cell r="A869" t="str">
            <v>DOI12</v>
          </cell>
          <cell r="B869" t="str">
            <v>DOI1215</v>
          </cell>
          <cell r="C869" t="str">
            <v>Doi, ĐK gốc 12cm ≤ Φ &lt;15cm</v>
          </cell>
          <cell r="D869" t="str">
            <v>Doi, đường kính 12 cm</v>
          </cell>
          <cell r="E869" t="str">
            <v>cây</v>
          </cell>
          <cell r="F869">
            <v>251000</v>
          </cell>
        </row>
        <row r="870">
          <cell r="A870" t="str">
            <v>DOI13</v>
          </cell>
          <cell r="B870" t="str">
            <v>DOI1215</v>
          </cell>
          <cell r="C870" t="str">
            <v>Doi, ĐK gốc 12cm ≤ Φ &lt;15cm</v>
          </cell>
          <cell r="D870" t="str">
            <v>Doi, đường kính 13 cm</v>
          </cell>
          <cell r="E870" t="str">
            <v>cây</v>
          </cell>
          <cell r="F870">
            <v>251000</v>
          </cell>
        </row>
        <row r="871">
          <cell r="A871" t="str">
            <v>DOI14</v>
          </cell>
          <cell r="B871" t="str">
            <v>DOI1215</v>
          </cell>
          <cell r="C871" t="str">
            <v>Doi, ĐK gốc 12cm ≤ Φ &lt;15cm</v>
          </cell>
          <cell r="D871" t="str">
            <v>Doi, đường kính 14 cm</v>
          </cell>
          <cell r="E871" t="str">
            <v>cây</v>
          </cell>
          <cell r="F871">
            <v>251000</v>
          </cell>
        </row>
        <row r="872">
          <cell r="A872" t="str">
            <v>DOI15</v>
          </cell>
          <cell r="B872" t="str">
            <v>DOI1520</v>
          </cell>
          <cell r="C872" t="str">
            <v>Doi, ĐK gốc 15cm ≤ Φ &lt;20cm</v>
          </cell>
          <cell r="D872" t="str">
            <v>Doi, đường kính 15 cm</v>
          </cell>
          <cell r="E872" t="str">
            <v>cây</v>
          </cell>
          <cell r="F872">
            <v>318000</v>
          </cell>
        </row>
        <row r="873">
          <cell r="A873" t="str">
            <v>DOI16</v>
          </cell>
          <cell r="B873" t="str">
            <v>DOI1520</v>
          </cell>
          <cell r="C873" t="str">
            <v>Doi, ĐK gốc 15cm ≤ Φ &lt;20cm</v>
          </cell>
          <cell r="D873" t="str">
            <v>Doi, đường kính 16 cm</v>
          </cell>
          <cell r="E873" t="str">
            <v>cây</v>
          </cell>
          <cell r="F873">
            <v>318000</v>
          </cell>
        </row>
        <row r="874">
          <cell r="A874" t="str">
            <v>DOI17</v>
          </cell>
          <cell r="B874" t="str">
            <v>DOI1520</v>
          </cell>
          <cell r="C874" t="str">
            <v>Doi, ĐK gốc 15cm ≤ Φ &lt;20cm</v>
          </cell>
          <cell r="D874" t="str">
            <v>Doi, đường kính 17 cm</v>
          </cell>
          <cell r="E874" t="str">
            <v>cây</v>
          </cell>
          <cell r="F874">
            <v>318000</v>
          </cell>
        </row>
        <row r="875">
          <cell r="A875" t="str">
            <v>DOI18</v>
          </cell>
          <cell r="B875" t="str">
            <v>DOI1520</v>
          </cell>
          <cell r="C875" t="str">
            <v>Doi, ĐK gốc 15cm ≤ Φ &lt;20cm</v>
          </cell>
          <cell r="D875" t="str">
            <v>Doi, đường kính 18 cm</v>
          </cell>
          <cell r="E875" t="str">
            <v>cây</v>
          </cell>
          <cell r="F875">
            <v>318000</v>
          </cell>
        </row>
        <row r="876">
          <cell r="A876" t="str">
            <v>DOI19</v>
          </cell>
          <cell r="B876" t="str">
            <v>DOI1520</v>
          </cell>
          <cell r="C876" t="str">
            <v>Doi, ĐK gốc 15cm ≤ Φ &lt;20cm</v>
          </cell>
          <cell r="D876" t="str">
            <v>Doi, đường kính 19 cm</v>
          </cell>
          <cell r="E876" t="str">
            <v>cây</v>
          </cell>
          <cell r="F876">
            <v>318000</v>
          </cell>
        </row>
        <row r="877">
          <cell r="A877" t="str">
            <v>DOI20</v>
          </cell>
          <cell r="B877" t="str">
            <v>DOI2025</v>
          </cell>
          <cell r="C877" t="str">
            <v>Doi, ĐK gốc 20cm ≤ Φ &lt;25cm</v>
          </cell>
          <cell r="D877" t="str">
            <v xml:space="preserve">Doi, đường kính 20 cm </v>
          </cell>
          <cell r="E877" t="str">
            <v>cây</v>
          </cell>
          <cell r="F877">
            <v>385000</v>
          </cell>
        </row>
        <row r="878">
          <cell r="A878" t="str">
            <v>DOI21</v>
          </cell>
          <cell r="B878" t="str">
            <v>DOI2025</v>
          </cell>
          <cell r="C878" t="str">
            <v>Doi, ĐK gốc 20cm ≤ Φ &lt;25cm</v>
          </cell>
          <cell r="D878" t="str">
            <v xml:space="preserve">Doi, đường kính 21 cm </v>
          </cell>
          <cell r="E878" t="str">
            <v>cây</v>
          </cell>
          <cell r="F878">
            <v>385000</v>
          </cell>
        </row>
        <row r="879">
          <cell r="A879" t="str">
            <v>DOI22</v>
          </cell>
          <cell r="B879" t="str">
            <v>DOI2025</v>
          </cell>
          <cell r="C879" t="str">
            <v>Doi, ĐK gốc 20cm ≤ Φ &lt;25cm</v>
          </cell>
          <cell r="D879" t="str">
            <v xml:space="preserve">Doi, đường kính 22 cm </v>
          </cell>
          <cell r="E879" t="str">
            <v>cây</v>
          </cell>
          <cell r="F879">
            <v>385000</v>
          </cell>
        </row>
        <row r="880">
          <cell r="A880" t="str">
            <v>DOI23</v>
          </cell>
          <cell r="B880" t="str">
            <v>DOI2025</v>
          </cell>
          <cell r="C880" t="str">
            <v>Doi, ĐK gốc 20cm ≤ Φ &lt;25cm</v>
          </cell>
          <cell r="D880" t="str">
            <v xml:space="preserve">Doi, đường kính 23 cm </v>
          </cell>
          <cell r="E880" t="str">
            <v>cây</v>
          </cell>
          <cell r="F880">
            <v>385000</v>
          </cell>
        </row>
        <row r="881">
          <cell r="A881" t="str">
            <v>DOI24</v>
          </cell>
          <cell r="B881" t="str">
            <v>DOI2025</v>
          </cell>
          <cell r="C881" t="str">
            <v>Doi, ĐK gốc 20cm ≤ Φ &lt;25cm</v>
          </cell>
          <cell r="D881" t="str">
            <v xml:space="preserve">Doi, đường kính 24 cm </v>
          </cell>
          <cell r="E881" t="str">
            <v>cây</v>
          </cell>
          <cell r="F881">
            <v>385000</v>
          </cell>
        </row>
        <row r="882">
          <cell r="A882" t="str">
            <v>DOI25</v>
          </cell>
          <cell r="B882" t="str">
            <v>DOI2530</v>
          </cell>
          <cell r="C882" t="str">
            <v>Doi, ĐK gốc 25cm ≤ Φ &lt;30cm</v>
          </cell>
          <cell r="D882" t="str">
            <v xml:space="preserve">Doi, đường kính 25 cm </v>
          </cell>
          <cell r="E882" t="str">
            <v>cây</v>
          </cell>
          <cell r="F882">
            <v>452000</v>
          </cell>
        </row>
        <row r="883">
          <cell r="A883" t="str">
            <v>DOI26</v>
          </cell>
          <cell r="B883" t="str">
            <v>DOI2530</v>
          </cell>
          <cell r="C883" t="str">
            <v>Doi, ĐK gốc 25cm ≤ Φ &lt;30cm</v>
          </cell>
          <cell r="D883" t="str">
            <v xml:space="preserve">Doi, đường kính 26 cm </v>
          </cell>
          <cell r="E883" t="str">
            <v>cây</v>
          </cell>
          <cell r="F883">
            <v>452000</v>
          </cell>
        </row>
        <row r="884">
          <cell r="A884" t="str">
            <v>DOI27</v>
          </cell>
          <cell r="B884" t="str">
            <v>DOI2530</v>
          </cell>
          <cell r="C884" t="str">
            <v>Doi, ĐK gốc 25cm ≤ Φ &lt;30cm</v>
          </cell>
          <cell r="D884" t="str">
            <v xml:space="preserve">Doi, đường kính 27 cm </v>
          </cell>
          <cell r="E884" t="str">
            <v>cây</v>
          </cell>
          <cell r="F884">
            <v>452000</v>
          </cell>
        </row>
        <row r="885">
          <cell r="A885" t="str">
            <v>DOI28</v>
          </cell>
          <cell r="B885" t="str">
            <v>DOI2530</v>
          </cell>
          <cell r="C885" t="str">
            <v>Doi, ĐK gốc 25cm ≤ Φ &lt;30cm</v>
          </cell>
          <cell r="D885" t="str">
            <v xml:space="preserve">Doi, đường kính 28 cm </v>
          </cell>
          <cell r="E885" t="str">
            <v>cây</v>
          </cell>
          <cell r="F885">
            <v>452000</v>
          </cell>
        </row>
        <row r="886">
          <cell r="A886" t="str">
            <v>DOI29</v>
          </cell>
          <cell r="B886" t="str">
            <v>DOI2530</v>
          </cell>
          <cell r="C886" t="str">
            <v>Doi, ĐK gốc 25cm ≤ Φ &lt;30cm</v>
          </cell>
          <cell r="D886" t="str">
            <v xml:space="preserve">Doi, đường kính 29 cm </v>
          </cell>
          <cell r="E886" t="str">
            <v>cây</v>
          </cell>
          <cell r="F886">
            <v>452000</v>
          </cell>
        </row>
        <row r="887">
          <cell r="A887" t="str">
            <v>DOI30</v>
          </cell>
          <cell r="B887" t="str">
            <v>DOI3030</v>
          </cell>
          <cell r="C887" t="str">
            <v>Doi, ĐK gốc từ 30 cm trở lên</v>
          </cell>
          <cell r="D887" t="str">
            <v xml:space="preserve">Doi, đường kính 30 cm </v>
          </cell>
          <cell r="E887" t="str">
            <v>cây</v>
          </cell>
          <cell r="F887">
            <v>519000</v>
          </cell>
        </row>
        <row r="888">
          <cell r="A888" t="str">
            <v>DOI31</v>
          </cell>
          <cell r="B888" t="str">
            <v>DOI3030</v>
          </cell>
          <cell r="C888" t="str">
            <v>Doi, ĐK gốc từ 30 cm trở lên</v>
          </cell>
          <cell r="D888" t="str">
            <v xml:space="preserve">Doi, đường kính 31 cm </v>
          </cell>
          <cell r="E888" t="str">
            <v>cây</v>
          </cell>
          <cell r="F888">
            <v>519000</v>
          </cell>
        </row>
        <row r="889">
          <cell r="A889" t="str">
            <v>DOI32</v>
          </cell>
          <cell r="B889" t="str">
            <v>DOI3030</v>
          </cell>
          <cell r="C889" t="str">
            <v>Doi, ĐK gốc từ 30 cm trở lên</v>
          </cell>
          <cell r="D889" t="str">
            <v xml:space="preserve">Doi, đường kính 32 cm </v>
          </cell>
          <cell r="E889" t="str">
            <v>cây</v>
          </cell>
          <cell r="F889">
            <v>519000</v>
          </cell>
        </row>
        <row r="890">
          <cell r="A890" t="str">
            <v>DOI33</v>
          </cell>
          <cell r="B890" t="str">
            <v>DOI3030</v>
          </cell>
          <cell r="C890" t="str">
            <v>Doi, ĐK gốc từ 30 cm trở lên</v>
          </cell>
          <cell r="D890" t="str">
            <v xml:space="preserve">Doi, đường kính 33 cm </v>
          </cell>
          <cell r="E890" t="str">
            <v>cây</v>
          </cell>
          <cell r="F890">
            <v>519000</v>
          </cell>
        </row>
        <row r="891">
          <cell r="A891" t="str">
            <v>DOI34</v>
          </cell>
          <cell r="B891" t="str">
            <v>DOI3030</v>
          </cell>
          <cell r="C891" t="str">
            <v>Doi, ĐK gốc từ 30 cm trở lên</v>
          </cell>
          <cell r="D891" t="str">
            <v xml:space="preserve">Doi, đường kính 34 cm </v>
          </cell>
          <cell r="E891" t="str">
            <v>cây</v>
          </cell>
          <cell r="F891">
            <v>519000</v>
          </cell>
        </row>
        <row r="892">
          <cell r="A892" t="str">
            <v>DOI35</v>
          </cell>
          <cell r="B892" t="str">
            <v>DOI3030</v>
          </cell>
          <cell r="C892" t="str">
            <v>Doi, ĐK gốc từ 30 cm trở lên</v>
          </cell>
          <cell r="D892" t="str">
            <v xml:space="preserve">Doi, đường kính 35 cm </v>
          </cell>
          <cell r="E892" t="str">
            <v>cây</v>
          </cell>
          <cell r="F892">
            <v>519000</v>
          </cell>
        </row>
        <row r="893">
          <cell r="A893" t="str">
            <v>DOI36</v>
          </cell>
          <cell r="B893" t="str">
            <v>DOI3030</v>
          </cell>
          <cell r="C893" t="str">
            <v>Doi, ĐK gốc từ 30 cm trở lên</v>
          </cell>
          <cell r="D893" t="str">
            <v xml:space="preserve">Doi, đường kính 36 cm </v>
          </cell>
          <cell r="E893" t="str">
            <v>cây</v>
          </cell>
          <cell r="F893">
            <v>519000</v>
          </cell>
        </row>
        <row r="894">
          <cell r="A894" t="str">
            <v>DOI37</v>
          </cell>
          <cell r="B894" t="str">
            <v>DOI3030</v>
          </cell>
          <cell r="C894" t="str">
            <v>Doi, ĐK gốc từ 30 cm trở lên</v>
          </cell>
          <cell r="D894" t="str">
            <v xml:space="preserve">Doi, đường kính 37 cm </v>
          </cell>
          <cell r="E894" t="str">
            <v>cây</v>
          </cell>
          <cell r="F894">
            <v>519000</v>
          </cell>
        </row>
        <row r="895">
          <cell r="A895" t="str">
            <v>DOI38</v>
          </cell>
          <cell r="B895" t="str">
            <v>DOI3030</v>
          </cell>
          <cell r="C895" t="str">
            <v>Doi, ĐK gốc từ 30 cm trở lên</v>
          </cell>
          <cell r="D895" t="str">
            <v xml:space="preserve">Doi, đường kính 38 cm </v>
          </cell>
          <cell r="E895" t="str">
            <v>cây</v>
          </cell>
          <cell r="F895">
            <v>519000</v>
          </cell>
        </row>
        <row r="896">
          <cell r="A896" t="str">
            <v>DOI39</v>
          </cell>
          <cell r="B896" t="str">
            <v>DOI3030</v>
          </cell>
          <cell r="C896" t="str">
            <v>Doi, ĐK gốc từ 30 cm trở lên</v>
          </cell>
          <cell r="D896" t="str">
            <v xml:space="preserve">Doi, đường kính 39 cm </v>
          </cell>
          <cell r="E896" t="str">
            <v>cây</v>
          </cell>
          <cell r="F896">
            <v>519000</v>
          </cell>
        </row>
        <row r="897">
          <cell r="A897" t="str">
            <v>DOI40</v>
          </cell>
          <cell r="B897" t="str">
            <v>DOI3030</v>
          </cell>
          <cell r="C897" t="str">
            <v>ĐK gốc từ 30 cm trở lên</v>
          </cell>
          <cell r="D897" t="str">
            <v xml:space="preserve">Doi, đường kính 40 cm </v>
          </cell>
          <cell r="E897" t="str">
            <v>cây</v>
          </cell>
          <cell r="F897">
            <v>519000</v>
          </cell>
        </row>
        <row r="898">
          <cell r="A898" t="str">
            <v>THIM</v>
          </cell>
          <cell r="B898" t="str">
            <v>THIM</v>
          </cell>
          <cell r="C898" t="str">
            <v>Thị, Mới trồng (từ 3 tháng đến dưới 1năm)</v>
          </cell>
          <cell r="D898" t="str">
            <v>Thị,  mới trồng từ 3 tháng đến dưới 1 năm tuổi</v>
          </cell>
          <cell r="E898" t="str">
            <v>cây</v>
          </cell>
          <cell r="F898">
            <v>32000</v>
          </cell>
        </row>
        <row r="899">
          <cell r="A899" t="str">
            <v>THIM1</v>
          </cell>
          <cell r="B899" t="str">
            <v>THIM1</v>
          </cell>
          <cell r="C899" t="str">
            <v>Thị, Trồng từ 1 năm , cao trên 1m</v>
          </cell>
          <cell r="D899" t="str">
            <v xml:space="preserve">Thị,  trồng từ 1 năm tuổi, cao trên 1 m </v>
          </cell>
          <cell r="E899" t="str">
            <v>cây</v>
          </cell>
          <cell r="F899">
            <v>49000</v>
          </cell>
        </row>
        <row r="900">
          <cell r="A900" t="str">
            <v>THI1</v>
          </cell>
          <cell r="B900" t="str">
            <v>THI1</v>
          </cell>
          <cell r="C900" t="str">
            <v>Thị, ĐK gốc 1cm ≤ Φ &lt;2cm</v>
          </cell>
          <cell r="D900" t="str">
            <v>Thị,  đường kính 1 cm</v>
          </cell>
          <cell r="E900" t="str">
            <v>cây</v>
          </cell>
          <cell r="F900">
            <v>66000</v>
          </cell>
        </row>
        <row r="901">
          <cell r="A901" t="str">
            <v>THI2</v>
          </cell>
          <cell r="B901" t="str">
            <v>THI25</v>
          </cell>
          <cell r="C901" t="str">
            <v>Thị, ĐK gốc 2cm ≤ Φ &lt;5cm</v>
          </cell>
          <cell r="D901" t="str">
            <v>Thị,  đường kính 2 cm</v>
          </cell>
          <cell r="E901" t="str">
            <v>cây</v>
          </cell>
          <cell r="F901">
            <v>66000</v>
          </cell>
        </row>
        <row r="902">
          <cell r="A902" t="str">
            <v>THI3</v>
          </cell>
          <cell r="B902" t="str">
            <v>THI25</v>
          </cell>
          <cell r="C902" t="str">
            <v>Thị, ĐK gốc 2cm ≤ Φ &lt;5cm</v>
          </cell>
          <cell r="D902" t="str">
            <v>Thị,  đường kính 3 cm</v>
          </cell>
          <cell r="E902" t="str">
            <v>cây</v>
          </cell>
          <cell r="F902">
            <v>103000</v>
          </cell>
        </row>
        <row r="903">
          <cell r="A903" t="str">
            <v>THI4</v>
          </cell>
          <cell r="B903" t="str">
            <v>THI25</v>
          </cell>
          <cell r="C903" t="str">
            <v>Thị, ĐK gốc 2cm ≤ Φ &lt;5cm</v>
          </cell>
          <cell r="D903" t="str">
            <v>Thị, đường kính 4 cm</v>
          </cell>
          <cell r="E903" t="str">
            <v>cây</v>
          </cell>
          <cell r="F903">
            <v>103000</v>
          </cell>
        </row>
        <row r="904">
          <cell r="A904" t="str">
            <v>THI5</v>
          </cell>
          <cell r="B904" t="str">
            <v>THI57</v>
          </cell>
          <cell r="C904" t="str">
            <v>Thị, ĐK gốc 5cm ≤ Φ &lt;7cm</v>
          </cell>
          <cell r="D904" t="str">
            <v>Thị, đường kính 5 cm</v>
          </cell>
          <cell r="E904" t="str">
            <v>cây</v>
          </cell>
          <cell r="F904">
            <v>140000</v>
          </cell>
        </row>
        <row r="905">
          <cell r="A905" t="str">
            <v>THI6</v>
          </cell>
          <cell r="B905" t="str">
            <v>THI57</v>
          </cell>
          <cell r="C905" t="str">
            <v>Thị, ĐK gốc 5cm ≤ Φ &lt;7cm</v>
          </cell>
          <cell r="D905" t="str">
            <v>Thị,  đường kính 6 cm</v>
          </cell>
          <cell r="E905" t="str">
            <v>cây</v>
          </cell>
          <cell r="F905">
            <v>140000</v>
          </cell>
        </row>
        <row r="906">
          <cell r="A906" t="str">
            <v>THI7</v>
          </cell>
          <cell r="B906" t="str">
            <v>THI79</v>
          </cell>
          <cell r="C906" t="str">
            <v>Thị, ĐK gốc 7cm ≤ Φ &lt;9cm</v>
          </cell>
          <cell r="D906" t="str">
            <v>Thị,  đường kính 7 cm</v>
          </cell>
          <cell r="E906" t="str">
            <v>cây</v>
          </cell>
          <cell r="F906">
            <v>177000</v>
          </cell>
        </row>
        <row r="907">
          <cell r="A907" t="str">
            <v>THI8</v>
          </cell>
          <cell r="B907" t="str">
            <v>THI79</v>
          </cell>
          <cell r="C907" t="str">
            <v>Thị, ĐK gốc 7cm ≤ Φ &lt;9cm</v>
          </cell>
          <cell r="D907" t="str">
            <v>Thị,  đường kính 8 cm</v>
          </cell>
          <cell r="E907" t="str">
            <v>cây</v>
          </cell>
          <cell r="F907">
            <v>177000</v>
          </cell>
        </row>
        <row r="908">
          <cell r="A908" t="str">
            <v>THI9</v>
          </cell>
          <cell r="B908" t="str">
            <v>THI912</v>
          </cell>
          <cell r="C908" t="str">
            <v>Thị, ĐK gốc 9cm ≤ Φ &lt;12cm</v>
          </cell>
          <cell r="D908" t="str">
            <v>Thị,  đường kính 9 cm</v>
          </cell>
          <cell r="E908" t="str">
            <v>cây</v>
          </cell>
          <cell r="F908">
            <v>214000</v>
          </cell>
        </row>
        <row r="909">
          <cell r="A909" t="str">
            <v>THI10</v>
          </cell>
          <cell r="B909" t="str">
            <v>THI912</v>
          </cell>
          <cell r="C909" t="str">
            <v>Thị, ĐK gốc 9cm ≤ Φ &lt;12cm</v>
          </cell>
          <cell r="D909" t="str">
            <v>Thị,  đường kính 10 cm</v>
          </cell>
          <cell r="E909" t="str">
            <v>cây</v>
          </cell>
          <cell r="F909">
            <v>214000</v>
          </cell>
        </row>
        <row r="910">
          <cell r="A910" t="str">
            <v>THI11</v>
          </cell>
          <cell r="B910" t="str">
            <v>THI912</v>
          </cell>
          <cell r="C910" t="str">
            <v>Thị, ĐK gốc 9cm ≤ Φ &lt;12cm</v>
          </cell>
          <cell r="D910" t="str">
            <v>Thị, đường kính 11 cm</v>
          </cell>
          <cell r="E910" t="str">
            <v>cây</v>
          </cell>
          <cell r="F910">
            <v>214000</v>
          </cell>
        </row>
        <row r="911">
          <cell r="A911" t="str">
            <v>THI12</v>
          </cell>
          <cell r="B911" t="str">
            <v>THI1215</v>
          </cell>
          <cell r="C911" t="str">
            <v>Thị, ĐK gốc 12cm ≤ Φ &lt;15cm</v>
          </cell>
          <cell r="D911" t="str">
            <v>Thị,  đường kính 12 cm</v>
          </cell>
          <cell r="E911" t="str">
            <v>cây</v>
          </cell>
          <cell r="F911">
            <v>251000</v>
          </cell>
        </row>
        <row r="912">
          <cell r="A912" t="str">
            <v>THI13</v>
          </cell>
          <cell r="B912" t="str">
            <v>THI1215</v>
          </cell>
          <cell r="C912" t="str">
            <v>Thị, ĐK gốc 12cm ≤ Φ &lt;15cm</v>
          </cell>
          <cell r="D912" t="str">
            <v>Thị,  đường kính 13 cm</v>
          </cell>
          <cell r="E912" t="str">
            <v>cây</v>
          </cell>
          <cell r="F912">
            <v>251000</v>
          </cell>
        </row>
        <row r="913">
          <cell r="A913" t="str">
            <v>THI14</v>
          </cell>
          <cell r="B913" t="str">
            <v>THI1215</v>
          </cell>
          <cell r="C913" t="str">
            <v>Thị, ĐK gốc 12cm ≤ Φ &lt;15cm</v>
          </cell>
          <cell r="D913" t="str">
            <v>Thị, đường kính 14 cm</v>
          </cell>
          <cell r="E913" t="str">
            <v>cây</v>
          </cell>
          <cell r="F913">
            <v>251000</v>
          </cell>
        </row>
        <row r="914">
          <cell r="A914" t="str">
            <v>THI15</v>
          </cell>
          <cell r="B914" t="str">
            <v>THI1520</v>
          </cell>
          <cell r="C914" t="str">
            <v>Thị, ĐK gốc 15cm ≤ Φ &lt;20cm</v>
          </cell>
          <cell r="D914" t="str">
            <v>Thị, đường kính 15 cm</v>
          </cell>
          <cell r="E914" t="str">
            <v>cây</v>
          </cell>
          <cell r="F914">
            <v>318000</v>
          </cell>
        </row>
        <row r="915">
          <cell r="A915" t="str">
            <v>THI16</v>
          </cell>
          <cell r="B915" t="str">
            <v>THI1520</v>
          </cell>
          <cell r="C915" t="str">
            <v>Thị, ĐK gốc 15cm ≤ Φ &lt;20cm</v>
          </cell>
          <cell r="D915" t="str">
            <v>Thị,  đường kính 16 cm</v>
          </cell>
          <cell r="E915" t="str">
            <v>cây</v>
          </cell>
          <cell r="F915">
            <v>318000</v>
          </cell>
        </row>
        <row r="916">
          <cell r="A916" t="str">
            <v>THI17</v>
          </cell>
          <cell r="B916" t="str">
            <v>THI1520</v>
          </cell>
          <cell r="C916" t="str">
            <v>Thị, ĐK gốc 15cm ≤ Φ &lt;20cm</v>
          </cell>
          <cell r="D916" t="str">
            <v>Thị,  đường kính 17 cm</v>
          </cell>
          <cell r="E916" t="str">
            <v>cây</v>
          </cell>
          <cell r="F916">
            <v>318000</v>
          </cell>
        </row>
        <row r="917">
          <cell r="A917" t="str">
            <v>THI18</v>
          </cell>
          <cell r="B917" t="str">
            <v>THI1520</v>
          </cell>
          <cell r="C917" t="str">
            <v>Thị, ĐK gốc 15cm ≤ Φ &lt;20cm</v>
          </cell>
          <cell r="D917" t="str">
            <v>Thị, đường kính 18 cm</v>
          </cell>
          <cell r="E917" t="str">
            <v>cây</v>
          </cell>
          <cell r="F917">
            <v>318000</v>
          </cell>
        </row>
        <row r="918">
          <cell r="A918" t="str">
            <v>THI19</v>
          </cell>
          <cell r="B918" t="str">
            <v>THI1520</v>
          </cell>
          <cell r="C918" t="str">
            <v>Thị, ĐK gốc 15cm ≤ Φ &lt;20cm</v>
          </cell>
          <cell r="D918" t="str">
            <v>Thị, đường kính 19 cm</v>
          </cell>
          <cell r="E918" t="str">
            <v>cây</v>
          </cell>
          <cell r="F918">
            <v>318000</v>
          </cell>
        </row>
        <row r="919">
          <cell r="A919" t="str">
            <v>THI20</v>
          </cell>
          <cell r="B919" t="str">
            <v>THI2025</v>
          </cell>
          <cell r="C919" t="str">
            <v>Thị, ĐK gốc 20cm ≤ Φ &lt;25cm</v>
          </cell>
          <cell r="D919" t="str">
            <v xml:space="preserve">Thị,  đường kính 20 cm </v>
          </cell>
          <cell r="E919" t="str">
            <v>cây</v>
          </cell>
          <cell r="F919">
            <v>385000</v>
          </cell>
        </row>
        <row r="920">
          <cell r="A920" t="str">
            <v>THI21</v>
          </cell>
          <cell r="B920" t="str">
            <v>THI2025</v>
          </cell>
          <cell r="C920" t="str">
            <v>Thị, ĐK gốc 20cm ≤ Φ &lt;25cm</v>
          </cell>
          <cell r="D920" t="str">
            <v xml:space="preserve">Thị, đường kính 21 cm </v>
          </cell>
          <cell r="E920" t="str">
            <v>cây</v>
          </cell>
          <cell r="F920">
            <v>385000</v>
          </cell>
        </row>
        <row r="921">
          <cell r="A921" t="str">
            <v>THI22</v>
          </cell>
          <cell r="B921" t="str">
            <v>THI2025</v>
          </cell>
          <cell r="C921" t="str">
            <v>Thị, ĐK gốc 20cm ≤ Φ &lt;25cm</v>
          </cell>
          <cell r="D921" t="str">
            <v xml:space="preserve">Thị, đường kính 22 cm </v>
          </cell>
          <cell r="E921" t="str">
            <v>cây</v>
          </cell>
          <cell r="F921">
            <v>385000</v>
          </cell>
        </row>
        <row r="922">
          <cell r="A922" t="str">
            <v>THI23</v>
          </cell>
          <cell r="B922" t="str">
            <v>THI2025</v>
          </cell>
          <cell r="C922" t="str">
            <v>Thị, ĐK gốc 20cm ≤ Φ &lt;25cm</v>
          </cell>
          <cell r="D922" t="str">
            <v xml:space="preserve">Thị, đường kính 23 cm </v>
          </cell>
          <cell r="E922" t="str">
            <v>cây</v>
          </cell>
          <cell r="F922">
            <v>385000</v>
          </cell>
        </row>
        <row r="923">
          <cell r="A923" t="str">
            <v>THI24</v>
          </cell>
          <cell r="B923" t="str">
            <v>THI2025</v>
          </cell>
          <cell r="C923" t="str">
            <v>Thị, ĐK gốc 20cm ≤ Φ &lt;25cm</v>
          </cell>
          <cell r="D923" t="str">
            <v xml:space="preserve">Thị,  đường kính 24 cm </v>
          </cell>
          <cell r="E923" t="str">
            <v>cây</v>
          </cell>
          <cell r="F923">
            <v>385000</v>
          </cell>
        </row>
        <row r="924">
          <cell r="A924" t="str">
            <v>THI25</v>
          </cell>
          <cell r="B924" t="str">
            <v>THI2530</v>
          </cell>
          <cell r="C924" t="str">
            <v>Thị, ĐK gốc 25cm ≤ Φ &lt;30cm</v>
          </cell>
          <cell r="D924" t="str">
            <v xml:space="preserve">Thị, đường kính 25 cm </v>
          </cell>
          <cell r="E924" t="str">
            <v>cây</v>
          </cell>
          <cell r="F924">
            <v>452000</v>
          </cell>
        </row>
        <row r="925">
          <cell r="A925" t="str">
            <v>THI26</v>
          </cell>
          <cell r="B925" t="str">
            <v>THI2530</v>
          </cell>
          <cell r="C925" t="str">
            <v>Thị, ĐK gốc 25cm ≤ Φ &lt;30cm</v>
          </cell>
          <cell r="D925" t="str">
            <v xml:space="preserve">Thị,  đường kính 26 cm </v>
          </cell>
          <cell r="E925" t="str">
            <v>cây</v>
          </cell>
          <cell r="F925">
            <v>452000</v>
          </cell>
        </row>
        <row r="926">
          <cell r="A926" t="str">
            <v>THI27</v>
          </cell>
          <cell r="B926" t="str">
            <v>THI2530</v>
          </cell>
          <cell r="C926" t="str">
            <v>Thị, ĐK gốc 25cm ≤ Φ &lt;30cm</v>
          </cell>
          <cell r="D926" t="str">
            <v xml:space="preserve">Thị, đường kính 27 cm </v>
          </cell>
          <cell r="E926" t="str">
            <v>cây</v>
          </cell>
          <cell r="F926">
            <v>452000</v>
          </cell>
        </row>
        <row r="927">
          <cell r="A927" t="str">
            <v>THI28</v>
          </cell>
          <cell r="B927" t="str">
            <v>THI2530</v>
          </cell>
          <cell r="C927" t="str">
            <v>Thị, ĐK gốc 25cm ≤ Φ &lt;30cm</v>
          </cell>
          <cell r="D927" t="str">
            <v xml:space="preserve">Thị, đường kính 28 cm </v>
          </cell>
          <cell r="E927" t="str">
            <v>cây</v>
          </cell>
          <cell r="F927">
            <v>452000</v>
          </cell>
        </row>
        <row r="928">
          <cell r="A928" t="str">
            <v>THI29</v>
          </cell>
          <cell r="B928" t="str">
            <v>THI2530</v>
          </cell>
          <cell r="C928" t="str">
            <v>Thị, ĐK gốc 25cm ≤ Φ &lt;30cm</v>
          </cell>
          <cell r="D928" t="str">
            <v xml:space="preserve">Thị, đường kính 29 cm </v>
          </cell>
          <cell r="E928" t="str">
            <v>cây</v>
          </cell>
          <cell r="F928">
            <v>452000</v>
          </cell>
        </row>
        <row r="929">
          <cell r="A929" t="str">
            <v>THI30</v>
          </cell>
          <cell r="B929" t="str">
            <v>THI3030</v>
          </cell>
          <cell r="C929" t="str">
            <v>Thị, ĐK gốc từ 30 cm trở lên</v>
          </cell>
          <cell r="D929" t="str">
            <v xml:space="preserve">Thị, đường kính 30 cm </v>
          </cell>
          <cell r="E929" t="str">
            <v>cây</v>
          </cell>
          <cell r="F929">
            <v>519000</v>
          </cell>
        </row>
        <row r="930">
          <cell r="A930" t="str">
            <v>THI31</v>
          </cell>
          <cell r="B930" t="str">
            <v>THI3030</v>
          </cell>
          <cell r="C930" t="str">
            <v>Thị, ĐK gốc từ 30 cm trở lên</v>
          </cell>
          <cell r="D930" t="str">
            <v xml:space="preserve">Thị,  đường kính 31 cm </v>
          </cell>
          <cell r="E930" t="str">
            <v>cây</v>
          </cell>
          <cell r="F930">
            <v>519000</v>
          </cell>
        </row>
        <row r="931">
          <cell r="A931" t="str">
            <v>THI32</v>
          </cell>
          <cell r="B931" t="str">
            <v>THI3030</v>
          </cell>
          <cell r="C931" t="str">
            <v>Thị, ĐK gốc từ 30 cm trở lên</v>
          </cell>
          <cell r="D931" t="str">
            <v xml:space="preserve">Thị, đường kính 32 cm </v>
          </cell>
          <cell r="E931" t="str">
            <v>cây</v>
          </cell>
          <cell r="F931">
            <v>519000</v>
          </cell>
        </row>
        <row r="932">
          <cell r="A932" t="str">
            <v>THI33</v>
          </cell>
          <cell r="B932" t="str">
            <v>THI3030</v>
          </cell>
          <cell r="C932" t="str">
            <v>Thị, ĐK gốc từ 30 cm trở lên</v>
          </cell>
          <cell r="D932" t="str">
            <v xml:space="preserve">Thị,  đường kính 33 cm </v>
          </cell>
          <cell r="E932" t="str">
            <v>cây</v>
          </cell>
          <cell r="F932">
            <v>519000</v>
          </cell>
        </row>
        <row r="933">
          <cell r="A933" t="str">
            <v>THI34</v>
          </cell>
          <cell r="B933" t="str">
            <v>THI3030</v>
          </cell>
          <cell r="C933" t="str">
            <v>Thị, ĐK gốc từ 30 cm trở lên</v>
          </cell>
          <cell r="D933" t="str">
            <v xml:space="preserve">Thị,  đường kính 34 cm </v>
          </cell>
          <cell r="E933" t="str">
            <v>cây</v>
          </cell>
          <cell r="F933">
            <v>519000</v>
          </cell>
        </row>
        <row r="934">
          <cell r="A934" t="str">
            <v>THI35</v>
          </cell>
          <cell r="B934" t="str">
            <v>THI3030</v>
          </cell>
          <cell r="C934" t="str">
            <v>Thị, ĐK gốc từ 30 cm trở lên</v>
          </cell>
          <cell r="D934" t="str">
            <v xml:space="preserve">Thị, đường kính 35 cm </v>
          </cell>
          <cell r="E934" t="str">
            <v>cây</v>
          </cell>
          <cell r="F934">
            <v>519000</v>
          </cell>
        </row>
        <row r="935">
          <cell r="A935" t="str">
            <v>THI36</v>
          </cell>
          <cell r="B935" t="str">
            <v>THI3030</v>
          </cell>
          <cell r="C935" t="str">
            <v>Thị, ĐK gốc từ 30 cm trở lên</v>
          </cell>
          <cell r="D935" t="str">
            <v xml:space="preserve">Thị, đường kính 36 cm </v>
          </cell>
          <cell r="E935" t="str">
            <v>cây</v>
          </cell>
          <cell r="F935">
            <v>519000</v>
          </cell>
        </row>
        <row r="936">
          <cell r="A936" t="str">
            <v>THI37</v>
          </cell>
          <cell r="B936" t="str">
            <v>THI3030</v>
          </cell>
          <cell r="C936" t="str">
            <v>Thị, ĐK gốc từ 30 cm trở lên</v>
          </cell>
          <cell r="D936" t="str">
            <v xml:space="preserve">Thị, đường kính 37 cm </v>
          </cell>
          <cell r="E936" t="str">
            <v>cây</v>
          </cell>
          <cell r="F936">
            <v>519000</v>
          </cell>
        </row>
        <row r="937">
          <cell r="A937" t="str">
            <v>THI38</v>
          </cell>
          <cell r="B937" t="str">
            <v>THI3030</v>
          </cell>
          <cell r="C937" t="str">
            <v>Thị, ĐK gốc từ 30 cm trở lên</v>
          </cell>
          <cell r="D937" t="str">
            <v xml:space="preserve">Thị, đường kính 38 cm </v>
          </cell>
          <cell r="E937" t="str">
            <v>cây</v>
          </cell>
          <cell r="F937">
            <v>519000</v>
          </cell>
        </row>
        <row r="938">
          <cell r="A938" t="str">
            <v>THI39</v>
          </cell>
          <cell r="B938" t="str">
            <v>THI3030</v>
          </cell>
          <cell r="C938" t="str">
            <v>Thị, ĐK gốc từ 30 cm trở lên</v>
          </cell>
          <cell r="D938" t="str">
            <v xml:space="preserve">Thị, đường kính 39 cm </v>
          </cell>
          <cell r="E938" t="str">
            <v>cây</v>
          </cell>
          <cell r="F938">
            <v>519000</v>
          </cell>
        </row>
        <row r="939">
          <cell r="A939" t="str">
            <v>THI40</v>
          </cell>
          <cell r="B939" t="str">
            <v>THI3030</v>
          </cell>
          <cell r="C939" t="str">
            <v>Thị, ĐK gốc từ 30 cm trở lên</v>
          </cell>
          <cell r="D939" t="str">
            <v xml:space="preserve">Thị, đường kính 40 cm </v>
          </cell>
          <cell r="E939" t="str">
            <v>cây</v>
          </cell>
          <cell r="F939">
            <v>519000</v>
          </cell>
        </row>
        <row r="940">
          <cell r="A940" t="str">
            <v>SUNGM</v>
          </cell>
          <cell r="B940" t="str">
            <v>SUNGM</v>
          </cell>
          <cell r="C940" t="str">
            <v>Sung, Mới trồng (từ 3 tháng đến dưới 1năm)</v>
          </cell>
          <cell r="D940" t="str">
            <v>Sung, mới trồng từ 3 tháng đến dưới 1 năm tuổi</v>
          </cell>
          <cell r="E940" t="str">
            <v>cây</v>
          </cell>
          <cell r="F940">
            <v>32000</v>
          </cell>
        </row>
        <row r="941">
          <cell r="A941" t="str">
            <v>SUNGM1</v>
          </cell>
          <cell r="B941" t="str">
            <v>SUNGM1</v>
          </cell>
          <cell r="C941" t="str">
            <v>Sung,  Trồng từ 1 năm , cao trên 1m</v>
          </cell>
          <cell r="D941" t="str">
            <v xml:space="preserve">Sung, trồng từ 1 năm tuổi, cao trên 1 m </v>
          </cell>
          <cell r="E941" t="str">
            <v>cây</v>
          </cell>
          <cell r="F941">
            <v>49000</v>
          </cell>
        </row>
        <row r="942">
          <cell r="A942" t="str">
            <v>SUNG1</v>
          </cell>
          <cell r="B942" t="str">
            <v>SUNG1</v>
          </cell>
          <cell r="C942" t="str">
            <v>Sung, ĐK gốc 1cm ≤ Φ &lt;2cm</v>
          </cell>
          <cell r="D942" t="str">
            <v>Sung, đường kính 1 cm</v>
          </cell>
          <cell r="E942" t="str">
            <v>cây</v>
          </cell>
          <cell r="F942">
            <v>66000</v>
          </cell>
        </row>
        <row r="943">
          <cell r="A943" t="str">
            <v>SUNG2</v>
          </cell>
          <cell r="B943" t="str">
            <v>SUNG25</v>
          </cell>
          <cell r="C943" t="str">
            <v>Sung, ĐK gốc 2cm ≤ Φ &lt;5cm</v>
          </cell>
          <cell r="D943" t="str">
            <v>Sung, đường kính 2 cm</v>
          </cell>
          <cell r="E943" t="str">
            <v>cây</v>
          </cell>
          <cell r="F943">
            <v>66000</v>
          </cell>
        </row>
        <row r="944">
          <cell r="A944" t="str">
            <v>SUNG3</v>
          </cell>
          <cell r="B944" t="str">
            <v>SUNG25</v>
          </cell>
          <cell r="C944" t="str">
            <v>Sung, ĐK gốc 2cm ≤ Φ &lt;5cm</v>
          </cell>
          <cell r="D944" t="str">
            <v>Sung, đường kính 3 cm</v>
          </cell>
          <cell r="E944" t="str">
            <v>cây</v>
          </cell>
          <cell r="F944">
            <v>103000</v>
          </cell>
        </row>
        <row r="945">
          <cell r="A945" t="str">
            <v>SUNG4</v>
          </cell>
          <cell r="B945" t="str">
            <v>SUNG25</v>
          </cell>
          <cell r="C945" t="str">
            <v>Sung, ĐK gốc 2cm ≤ Φ &lt;5cm</v>
          </cell>
          <cell r="D945" t="str">
            <v>Sung, đường kính 4 cm</v>
          </cell>
          <cell r="E945" t="str">
            <v>cây</v>
          </cell>
          <cell r="F945">
            <v>103000</v>
          </cell>
        </row>
        <row r="946">
          <cell r="A946" t="str">
            <v>SUNG5</v>
          </cell>
          <cell r="B946" t="str">
            <v>SUNG57</v>
          </cell>
          <cell r="C946" t="str">
            <v>Sung, ĐK gốc 5cm ≤ Φ &lt;7cm</v>
          </cell>
          <cell r="D946" t="str">
            <v>Sung, đường kính 5 cm</v>
          </cell>
          <cell r="E946" t="str">
            <v>cây</v>
          </cell>
          <cell r="F946">
            <v>140000</v>
          </cell>
        </row>
        <row r="947">
          <cell r="A947" t="str">
            <v>SUNG6</v>
          </cell>
          <cell r="B947" t="str">
            <v>SUNG57</v>
          </cell>
          <cell r="C947" t="str">
            <v>Sung, ĐK gốc 5cm ≤ Φ &lt;7cm</v>
          </cell>
          <cell r="D947" t="str">
            <v>Sung, đường kính 6 cm</v>
          </cell>
          <cell r="E947" t="str">
            <v>cây</v>
          </cell>
          <cell r="F947">
            <v>140000</v>
          </cell>
        </row>
        <row r="948">
          <cell r="A948" t="str">
            <v>SUNG7</v>
          </cell>
          <cell r="B948" t="str">
            <v>SUNG79</v>
          </cell>
          <cell r="C948" t="str">
            <v>Sung, ĐK gốc 7cm ≤ Φ &lt;9cm</v>
          </cell>
          <cell r="D948" t="str">
            <v>Sung,  đường kính 7 cm</v>
          </cell>
          <cell r="E948" t="str">
            <v>cây</v>
          </cell>
          <cell r="F948">
            <v>177000</v>
          </cell>
        </row>
        <row r="949">
          <cell r="A949" t="str">
            <v>SUNG8</v>
          </cell>
          <cell r="B949" t="str">
            <v>SUNG79</v>
          </cell>
          <cell r="C949" t="str">
            <v>Sung, ĐK gốc 7cm ≤ Φ &lt;9cm</v>
          </cell>
          <cell r="D949" t="str">
            <v>Sung, đường kính 8 cm</v>
          </cell>
          <cell r="E949" t="str">
            <v>cây</v>
          </cell>
          <cell r="F949">
            <v>177000</v>
          </cell>
        </row>
        <row r="950">
          <cell r="A950" t="str">
            <v>SUNG9</v>
          </cell>
          <cell r="B950" t="str">
            <v>SUNG912</v>
          </cell>
          <cell r="C950" t="str">
            <v>ĐK gốc 9cm ≤ Φ &lt;12cm</v>
          </cell>
          <cell r="D950" t="str">
            <v>Sung, đường kính 9 cm</v>
          </cell>
          <cell r="E950" t="str">
            <v>cây</v>
          </cell>
          <cell r="F950">
            <v>214000</v>
          </cell>
        </row>
        <row r="951">
          <cell r="A951" t="str">
            <v>SUNG10</v>
          </cell>
          <cell r="B951" t="str">
            <v>SUNG912</v>
          </cell>
          <cell r="C951" t="str">
            <v>ĐK gốc 9cm ≤ Φ &lt;12cm</v>
          </cell>
          <cell r="D951" t="str">
            <v>Sung, đường kính 10 cm</v>
          </cell>
          <cell r="E951" t="str">
            <v>cây</v>
          </cell>
          <cell r="F951">
            <v>214000</v>
          </cell>
        </row>
        <row r="952">
          <cell r="A952" t="str">
            <v>SUNG11</v>
          </cell>
          <cell r="B952" t="str">
            <v>SUNG912</v>
          </cell>
          <cell r="C952" t="str">
            <v>ĐK gốc 9cm ≤ Φ &lt;12cm</v>
          </cell>
          <cell r="D952" t="str">
            <v>Sung,  đường kính 11 cm</v>
          </cell>
          <cell r="E952" t="str">
            <v>cây</v>
          </cell>
          <cell r="F952">
            <v>214000</v>
          </cell>
        </row>
        <row r="953">
          <cell r="A953" t="str">
            <v>SUNG12</v>
          </cell>
          <cell r="B953" t="str">
            <v>SUNG1215</v>
          </cell>
          <cell r="C953" t="str">
            <v>Sung, ĐK gốc 12cm ≤ Φ &lt;15cm</v>
          </cell>
          <cell r="D953" t="str">
            <v>Sung,  đường kính 12 cm</v>
          </cell>
          <cell r="E953" t="str">
            <v>cây</v>
          </cell>
          <cell r="F953">
            <v>251000</v>
          </cell>
        </row>
        <row r="954">
          <cell r="A954" t="str">
            <v>SUNG13</v>
          </cell>
          <cell r="B954" t="str">
            <v>SUNG1215</v>
          </cell>
          <cell r="C954" t="str">
            <v>Sung, ĐK gốc 12cm ≤ Φ &lt;15cm</v>
          </cell>
          <cell r="D954" t="str">
            <v>Sung,  đường kính 13 cm</v>
          </cell>
          <cell r="E954" t="str">
            <v>cây</v>
          </cell>
          <cell r="F954">
            <v>251000</v>
          </cell>
        </row>
        <row r="955">
          <cell r="A955" t="str">
            <v>SUNG14</v>
          </cell>
          <cell r="B955" t="str">
            <v>SUNG1215</v>
          </cell>
          <cell r="C955" t="str">
            <v>Sung, ĐK gốc 12cm ≤ Φ &lt;15cm</v>
          </cell>
          <cell r="D955" t="str">
            <v>Sung,  đường kính 14 cm</v>
          </cell>
          <cell r="E955" t="str">
            <v>cây</v>
          </cell>
          <cell r="F955">
            <v>251000</v>
          </cell>
        </row>
        <row r="956">
          <cell r="A956" t="str">
            <v>SUNG15</v>
          </cell>
          <cell r="B956" t="str">
            <v>SUNG1520</v>
          </cell>
          <cell r="C956" t="str">
            <v>Sung, ĐK gốc 15cm ≤ Φ &lt;20cm</v>
          </cell>
          <cell r="D956" t="str">
            <v>Sung, đường kính 15 cm</v>
          </cell>
          <cell r="E956" t="str">
            <v>cây</v>
          </cell>
          <cell r="F956">
            <v>318000</v>
          </cell>
        </row>
        <row r="957">
          <cell r="A957" t="str">
            <v>SUNG16</v>
          </cell>
          <cell r="B957" t="str">
            <v>SUNG1520</v>
          </cell>
          <cell r="C957" t="str">
            <v>Sung, ĐK gốc 15cm ≤ Φ &lt;20cm</v>
          </cell>
          <cell r="D957" t="str">
            <v>Sung, đường kính 16 cm</v>
          </cell>
          <cell r="E957" t="str">
            <v>cây</v>
          </cell>
          <cell r="F957">
            <v>318000</v>
          </cell>
        </row>
        <row r="958">
          <cell r="A958" t="str">
            <v>SUNG17</v>
          </cell>
          <cell r="B958" t="str">
            <v>SUNG1520</v>
          </cell>
          <cell r="C958" t="str">
            <v>Sung, ĐK gốc 15cm ≤ Φ &lt;20cm</v>
          </cell>
          <cell r="D958" t="str">
            <v>Sung, đường kính 17 cm</v>
          </cell>
          <cell r="E958" t="str">
            <v>cây</v>
          </cell>
          <cell r="F958">
            <v>318000</v>
          </cell>
        </row>
        <row r="959">
          <cell r="A959" t="str">
            <v>SUNG18</v>
          </cell>
          <cell r="B959" t="str">
            <v>SUNG1520</v>
          </cell>
          <cell r="C959" t="str">
            <v>Sung, ĐK gốc 15cm ≤ Φ &lt;20cm</v>
          </cell>
          <cell r="D959" t="str">
            <v>Sung,  đường kính 18 cm</v>
          </cell>
          <cell r="E959" t="str">
            <v>cây</v>
          </cell>
          <cell r="F959">
            <v>318000</v>
          </cell>
        </row>
        <row r="960">
          <cell r="A960" t="str">
            <v>SUNG19</v>
          </cell>
          <cell r="B960" t="str">
            <v>SUNG1520</v>
          </cell>
          <cell r="C960" t="str">
            <v>Sung, ĐK gốc 15cm ≤ Φ &lt;20cm</v>
          </cell>
          <cell r="D960" t="str">
            <v>Sung,  đường kính 19 cm</v>
          </cell>
          <cell r="E960" t="str">
            <v>cây</v>
          </cell>
          <cell r="F960">
            <v>318000</v>
          </cell>
        </row>
        <row r="961">
          <cell r="A961" t="str">
            <v>SUNG20</v>
          </cell>
          <cell r="B961" t="str">
            <v>SUNG2025</v>
          </cell>
          <cell r="C961" t="str">
            <v>Sung, ĐK gốc 20cm ≤ Φ &lt;25cm</v>
          </cell>
          <cell r="D961" t="str">
            <v xml:space="preserve">Sung, đường kính 20 cm </v>
          </cell>
          <cell r="E961" t="str">
            <v>cây</v>
          </cell>
          <cell r="F961">
            <v>385000</v>
          </cell>
        </row>
        <row r="962">
          <cell r="A962" t="str">
            <v>SUNG21</v>
          </cell>
          <cell r="B962" t="str">
            <v>SUNG2025</v>
          </cell>
          <cell r="C962" t="str">
            <v>Sung, ĐK gốc 20cm ≤ Φ &lt;25cm</v>
          </cell>
          <cell r="D962" t="str">
            <v xml:space="preserve">Sung, đường kính 21 cm </v>
          </cell>
          <cell r="E962" t="str">
            <v>cây</v>
          </cell>
          <cell r="F962">
            <v>385000</v>
          </cell>
        </row>
        <row r="963">
          <cell r="A963" t="str">
            <v>SUNG22</v>
          </cell>
          <cell r="B963" t="str">
            <v>SUNG2025</v>
          </cell>
          <cell r="C963" t="str">
            <v>Sung, ĐK gốc 20cm ≤ Φ &lt;25cm</v>
          </cell>
          <cell r="D963" t="str">
            <v xml:space="preserve">Sung, đường kính 22 cm </v>
          </cell>
          <cell r="E963" t="str">
            <v>cây</v>
          </cell>
          <cell r="F963">
            <v>385000</v>
          </cell>
        </row>
        <row r="964">
          <cell r="A964" t="str">
            <v>SUNG23</v>
          </cell>
          <cell r="B964" t="str">
            <v>SUNG2025</v>
          </cell>
          <cell r="C964" t="str">
            <v>Sung, ĐK gốc 20cm ≤ Φ &lt;25cm</v>
          </cell>
          <cell r="D964" t="str">
            <v xml:space="preserve">Sung,  đường kính 23 cm </v>
          </cell>
          <cell r="E964" t="str">
            <v>cây</v>
          </cell>
          <cell r="F964">
            <v>385000</v>
          </cell>
        </row>
        <row r="965">
          <cell r="A965" t="str">
            <v>SUNG24</v>
          </cell>
          <cell r="B965" t="str">
            <v>SUNG2025</v>
          </cell>
          <cell r="C965" t="str">
            <v>Sung, ĐK gốc 20cm ≤ Φ &lt;25cm</v>
          </cell>
          <cell r="D965" t="str">
            <v xml:space="preserve">Sung,  đường kính 24 cm </v>
          </cell>
          <cell r="E965" t="str">
            <v>cây</v>
          </cell>
          <cell r="F965">
            <v>385000</v>
          </cell>
        </row>
        <row r="966">
          <cell r="A966" t="str">
            <v>SUNG25</v>
          </cell>
          <cell r="B966" t="str">
            <v>SUNG2530</v>
          </cell>
          <cell r="C966" t="str">
            <v>Sung, ĐK gốc 25cm ≤ Φ &lt;30cm</v>
          </cell>
          <cell r="D966" t="str">
            <v xml:space="preserve">Sung, đường kính 25 cm </v>
          </cell>
          <cell r="E966" t="str">
            <v>cây</v>
          </cell>
          <cell r="F966">
            <v>452000</v>
          </cell>
        </row>
        <row r="967">
          <cell r="A967" t="str">
            <v>SUNG26</v>
          </cell>
          <cell r="B967" t="str">
            <v>SUNG2530</v>
          </cell>
          <cell r="C967" t="str">
            <v>Sung, ĐK gốc 25cm ≤ Φ &lt;30cm</v>
          </cell>
          <cell r="D967" t="str">
            <v xml:space="preserve">Sung,  đường kính 26 cm </v>
          </cell>
          <cell r="E967" t="str">
            <v>cây</v>
          </cell>
          <cell r="F967">
            <v>452000</v>
          </cell>
        </row>
        <row r="968">
          <cell r="A968" t="str">
            <v>SUNG27</v>
          </cell>
          <cell r="B968" t="str">
            <v>SUNG2530</v>
          </cell>
          <cell r="C968" t="str">
            <v>Sung, ĐK gốc 25cm ≤ Φ &lt;30cm</v>
          </cell>
          <cell r="D968" t="str">
            <v xml:space="preserve">Sung,  đường kính 27 cm </v>
          </cell>
          <cell r="E968" t="str">
            <v>cây</v>
          </cell>
          <cell r="F968">
            <v>452000</v>
          </cell>
        </row>
        <row r="969">
          <cell r="A969" t="str">
            <v>SUNG28</v>
          </cell>
          <cell r="B969" t="str">
            <v>SUNG2530</v>
          </cell>
          <cell r="C969" t="str">
            <v>Sung, ĐK gốc 25cm ≤ Φ &lt;30cm</v>
          </cell>
          <cell r="D969" t="str">
            <v xml:space="preserve">Sung, đường kính 28 cm </v>
          </cell>
          <cell r="E969" t="str">
            <v>cây</v>
          </cell>
          <cell r="F969">
            <v>452000</v>
          </cell>
        </row>
        <row r="970">
          <cell r="A970" t="str">
            <v>SUNG29</v>
          </cell>
          <cell r="B970" t="str">
            <v>SUNG2530</v>
          </cell>
          <cell r="C970" t="str">
            <v>Sung, ĐK gốc 25cm ≤ Φ &lt;30cm</v>
          </cell>
          <cell r="D970" t="str">
            <v xml:space="preserve">Sung, đường kính 29 cm </v>
          </cell>
          <cell r="E970" t="str">
            <v>cây</v>
          </cell>
          <cell r="F970">
            <v>452000</v>
          </cell>
        </row>
        <row r="971">
          <cell r="A971" t="str">
            <v>SUNG30</v>
          </cell>
          <cell r="B971" t="str">
            <v>SUNG3030</v>
          </cell>
          <cell r="C971" t="str">
            <v>Sung, ĐK gốc từ 30 cm trở lên</v>
          </cell>
          <cell r="D971" t="str">
            <v xml:space="preserve">Sung, đường kính 30 cm </v>
          </cell>
          <cell r="E971" t="str">
            <v>cây</v>
          </cell>
          <cell r="F971">
            <v>519000</v>
          </cell>
        </row>
        <row r="972">
          <cell r="A972" t="str">
            <v>SUNG31</v>
          </cell>
          <cell r="B972" t="str">
            <v>SUNG3030</v>
          </cell>
          <cell r="C972" t="str">
            <v>Sung, ĐK gốc từ 30 cm trở lên</v>
          </cell>
          <cell r="D972" t="str">
            <v xml:space="preserve">Sung, đường kính 31 cm </v>
          </cell>
          <cell r="E972" t="str">
            <v>cây</v>
          </cell>
          <cell r="F972">
            <v>519000</v>
          </cell>
        </row>
        <row r="973">
          <cell r="A973" t="str">
            <v>SUNG32</v>
          </cell>
          <cell r="B973" t="str">
            <v>SUNG3030</v>
          </cell>
          <cell r="C973" t="str">
            <v>Sung, ĐK gốc từ 30 cm trở lên</v>
          </cell>
          <cell r="D973" t="str">
            <v xml:space="preserve">Sung, đường kính 32 cm </v>
          </cell>
          <cell r="E973" t="str">
            <v>cây</v>
          </cell>
          <cell r="F973">
            <v>519000</v>
          </cell>
        </row>
        <row r="974">
          <cell r="A974" t="str">
            <v>SUNG33</v>
          </cell>
          <cell r="B974" t="str">
            <v>SUNG3030</v>
          </cell>
          <cell r="C974" t="str">
            <v>Sung, ĐK gốc từ 30 cm trở lên</v>
          </cell>
          <cell r="D974" t="str">
            <v xml:space="preserve">Sung, đường kính 33 cm </v>
          </cell>
          <cell r="E974" t="str">
            <v>cây</v>
          </cell>
          <cell r="F974">
            <v>519000</v>
          </cell>
        </row>
        <row r="975">
          <cell r="A975" t="str">
            <v>SUNG34</v>
          </cell>
          <cell r="B975" t="str">
            <v>SUNG3030</v>
          </cell>
          <cell r="C975" t="str">
            <v>Sung, ĐK gốc từ 30 cm trở lên</v>
          </cell>
          <cell r="D975" t="str">
            <v xml:space="preserve">Sung, đường kính 34 cm </v>
          </cell>
          <cell r="E975" t="str">
            <v>cây</v>
          </cell>
          <cell r="F975">
            <v>519000</v>
          </cell>
        </row>
        <row r="976">
          <cell r="A976" t="str">
            <v>SUNG35</v>
          </cell>
          <cell r="B976" t="str">
            <v>SUNG3030</v>
          </cell>
          <cell r="C976" t="str">
            <v>Sung, ĐK gốc từ 30 cm trở lên</v>
          </cell>
          <cell r="D976" t="str">
            <v xml:space="preserve">Sung, đường kính 35 cm </v>
          </cell>
          <cell r="E976" t="str">
            <v>cây</v>
          </cell>
          <cell r="F976">
            <v>519000</v>
          </cell>
        </row>
        <row r="977">
          <cell r="A977" t="str">
            <v>SUNG36</v>
          </cell>
          <cell r="B977" t="str">
            <v>SUNG3030</v>
          </cell>
          <cell r="C977" t="str">
            <v>Sung, ĐK gốc từ 30 cm trở lên</v>
          </cell>
          <cell r="D977" t="str">
            <v xml:space="preserve">Sung, đường kính 36 cm </v>
          </cell>
          <cell r="E977" t="str">
            <v>cây</v>
          </cell>
          <cell r="F977">
            <v>519000</v>
          </cell>
        </row>
        <row r="978">
          <cell r="A978" t="str">
            <v>SUNG37</v>
          </cell>
          <cell r="B978" t="str">
            <v>SUNG3030</v>
          </cell>
          <cell r="C978" t="str">
            <v>Sung, ĐK gốc từ 30 cm trở lên</v>
          </cell>
          <cell r="D978" t="str">
            <v xml:space="preserve">Sung, đường kính 37 cm </v>
          </cell>
          <cell r="E978" t="str">
            <v>cây</v>
          </cell>
          <cell r="F978">
            <v>519000</v>
          </cell>
        </row>
        <row r="979">
          <cell r="A979" t="str">
            <v>SUNG38</v>
          </cell>
          <cell r="B979" t="str">
            <v>SUNG3030</v>
          </cell>
          <cell r="C979" t="str">
            <v>Sung, ĐK gốc từ 30 cm trở lên</v>
          </cell>
          <cell r="D979" t="str">
            <v xml:space="preserve">Sung,  đường kính 38 cm </v>
          </cell>
          <cell r="E979" t="str">
            <v>cây</v>
          </cell>
          <cell r="F979">
            <v>519000</v>
          </cell>
        </row>
        <row r="980">
          <cell r="A980" t="str">
            <v>SUNG39</v>
          </cell>
          <cell r="B980" t="str">
            <v>SUNG3030</v>
          </cell>
          <cell r="C980" t="str">
            <v>Sung, ĐK gốc từ 30 cm trở lên</v>
          </cell>
          <cell r="D980" t="str">
            <v xml:space="preserve">Sung, đường kính 39 cm </v>
          </cell>
          <cell r="E980" t="str">
            <v>cây</v>
          </cell>
          <cell r="F980">
            <v>519000</v>
          </cell>
        </row>
        <row r="981">
          <cell r="A981" t="str">
            <v>SUNG40</v>
          </cell>
          <cell r="B981" t="str">
            <v>SUNG3030</v>
          </cell>
          <cell r="C981" t="str">
            <v>Sung, ĐK gốc từ 30 cm trở lên</v>
          </cell>
          <cell r="D981" t="str">
            <v xml:space="preserve">Sung, đường kính 40 cm </v>
          </cell>
          <cell r="E981" t="str">
            <v>cây</v>
          </cell>
          <cell r="F981">
            <v>519000</v>
          </cell>
        </row>
        <row r="982">
          <cell r="A982" t="str">
            <v>VOIM</v>
          </cell>
          <cell r="B982" t="str">
            <v>VOIM</v>
          </cell>
          <cell r="C982" t="str">
            <v>Vối, Mới trồng (từ 3 tháng đến dưới 1năm)</v>
          </cell>
          <cell r="D982" t="str">
            <v>Vối, mới trồng từ 3 tháng đến dưới 1 năm tuổi</v>
          </cell>
          <cell r="E982" t="str">
            <v>cây</v>
          </cell>
          <cell r="F982">
            <v>32000</v>
          </cell>
        </row>
        <row r="983">
          <cell r="A983" t="str">
            <v>VOIM1</v>
          </cell>
          <cell r="B983" t="str">
            <v>VOIM1</v>
          </cell>
          <cell r="C983" t="str">
            <v>Vối, Trồng từ 1 năm , cao trên 1m</v>
          </cell>
          <cell r="D983" t="str">
            <v xml:space="preserve">Vối, trồng từ 1 năm tuổi, cao trên 1 m </v>
          </cell>
          <cell r="E983" t="str">
            <v>cây</v>
          </cell>
          <cell r="F983">
            <v>49000</v>
          </cell>
        </row>
        <row r="984">
          <cell r="A984" t="str">
            <v>VOI1</v>
          </cell>
          <cell r="B984" t="str">
            <v>VOI1</v>
          </cell>
          <cell r="C984" t="str">
            <v>Vối, ĐK gốc 1cm ≤ Φ &lt;2cm</v>
          </cell>
          <cell r="D984" t="str">
            <v>Vối, đường kính 1 cm</v>
          </cell>
          <cell r="E984" t="str">
            <v>cây</v>
          </cell>
          <cell r="F984">
            <v>66000</v>
          </cell>
        </row>
        <row r="985">
          <cell r="A985" t="str">
            <v>VOI2</v>
          </cell>
          <cell r="B985" t="str">
            <v>VOI25</v>
          </cell>
          <cell r="C985" t="str">
            <v>Vối, ĐK gốc 2cm ≤ Φ &lt;5cm</v>
          </cell>
          <cell r="D985" t="str">
            <v>Vối,  đường kính 2 cm</v>
          </cell>
          <cell r="E985" t="str">
            <v>cây</v>
          </cell>
          <cell r="F985">
            <v>66000</v>
          </cell>
        </row>
        <row r="986">
          <cell r="A986" t="str">
            <v>VOI3</v>
          </cell>
          <cell r="B986" t="str">
            <v>VOI25</v>
          </cell>
          <cell r="C986" t="str">
            <v>Vối, ĐK gốc 2cm ≤ Φ &lt;5cm</v>
          </cell>
          <cell r="D986" t="str">
            <v>Vối, đường kính 3 cm</v>
          </cell>
          <cell r="E986" t="str">
            <v>cây</v>
          </cell>
          <cell r="F986">
            <v>103000</v>
          </cell>
        </row>
        <row r="987">
          <cell r="A987" t="str">
            <v>VOI4</v>
          </cell>
          <cell r="B987" t="str">
            <v>VOI25</v>
          </cell>
          <cell r="C987" t="str">
            <v>Vối, ĐK gốc 2cm ≤ Φ &lt;5cm</v>
          </cell>
          <cell r="D987" t="str">
            <v>Vối,  đường kính 4 cm</v>
          </cell>
          <cell r="E987" t="str">
            <v>cây</v>
          </cell>
          <cell r="F987">
            <v>103000</v>
          </cell>
        </row>
        <row r="988">
          <cell r="A988" t="str">
            <v>VOI5</v>
          </cell>
          <cell r="B988" t="str">
            <v>VOI57</v>
          </cell>
          <cell r="C988" t="str">
            <v>Vối, ĐK gốc 5cm ≤ Φ &lt;7cm</v>
          </cell>
          <cell r="D988" t="str">
            <v>Vối, đường kính 5 cm</v>
          </cell>
          <cell r="E988" t="str">
            <v>cây</v>
          </cell>
          <cell r="F988">
            <v>140000</v>
          </cell>
        </row>
        <row r="989">
          <cell r="A989" t="str">
            <v>VOI6</v>
          </cell>
          <cell r="B989" t="str">
            <v>VOI57</v>
          </cell>
          <cell r="C989" t="str">
            <v>Vối, ĐK gốc 5cm ≤ Φ &lt;7cm</v>
          </cell>
          <cell r="D989" t="str">
            <v>Vối, đường kính 6 cm</v>
          </cell>
          <cell r="E989" t="str">
            <v>cây</v>
          </cell>
          <cell r="F989">
            <v>140000</v>
          </cell>
        </row>
        <row r="990">
          <cell r="A990" t="str">
            <v>VOI7</v>
          </cell>
          <cell r="B990" t="str">
            <v>VOI79</v>
          </cell>
          <cell r="C990" t="str">
            <v>Vối, ĐK gốc 7cm ≤ Φ &lt;9cm</v>
          </cell>
          <cell r="D990" t="str">
            <v>Vối, đường kính 7 cm</v>
          </cell>
          <cell r="E990" t="str">
            <v>cây</v>
          </cell>
          <cell r="F990">
            <v>177000</v>
          </cell>
        </row>
        <row r="991">
          <cell r="A991" t="str">
            <v>VOI8</v>
          </cell>
          <cell r="B991" t="str">
            <v>VOI79</v>
          </cell>
          <cell r="C991" t="str">
            <v>Vối, ĐK gốc 7cm ≤ Φ &lt;9cm</v>
          </cell>
          <cell r="D991" t="str">
            <v>Vối, đường kính 8 cm</v>
          </cell>
          <cell r="E991" t="str">
            <v>cây</v>
          </cell>
          <cell r="F991">
            <v>177000</v>
          </cell>
        </row>
        <row r="992">
          <cell r="A992" t="str">
            <v>VOI9</v>
          </cell>
          <cell r="B992" t="str">
            <v>VOI912</v>
          </cell>
          <cell r="C992" t="str">
            <v>Vối, ĐK gốc 9cm ≤ Φ &lt;12cm</v>
          </cell>
          <cell r="D992" t="str">
            <v>Vối, đường kính 9 cm</v>
          </cell>
          <cell r="E992" t="str">
            <v>cây</v>
          </cell>
          <cell r="F992">
            <v>214000</v>
          </cell>
        </row>
        <row r="993">
          <cell r="A993" t="str">
            <v>VOI10</v>
          </cell>
          <cell r="B993" t="str">
            <v>VOI912</v>
          </cell>
          <cell r="C993" t="str">
            <v>Vối, ĐK gốc 9cm ≤ Φ &lt;12cm</v>
          </cell>
          <cell r="D993" t="str">
            <v>Vối, đường kính 10 cm</v>
          </cell>
          <cell r="E993" t="str">
            <v>cây</v>
          </cell>
          <cell r="F993">
            <v>214000</v>
          </cell>
        </row>
        <row r="994">
          <cell r="A994" t="str">
            <v>VOI11</v>
          </cell>
          <cell r="B994" t="str">
            <v>VOI912</v>
          </cell>
          <cell r="C994" t="str">
            <v>Vối, ĐK gốc 9cm ≤ Φ &lt;12cm</v>
          </cell>
          <cell r="D994" t="str">
            <v>Vối, đường kính 11 cm</v>
          </cell>
          <cell r="E994" t="str">
            <v>cây</v>
          </cell>
          <cell r="F994">
            <v>214000</v>
          </cell>
        </row>
        <row r="995">
          <cell r="A995" t="str">
            <v>VOI12</v>
          </cell>
          <cell r="B995" t="str">
            <v>VOI1215</v>
          </cell>
          <cell r="C995" t="str">
            <v>Vối, ĐK gốc 12cm ≤ Φ &lt;15cm</v>
          </cell>
          <cell r="D995" t="str">
            <v>Vối, đường kính 12 cm</v>
          </cell>
          <cell r="E995" t="str">
            <v>cây</v>
          </cell>
          <cell r="F995">
            <v>251000</v>
          </cell>
        </row>
        <row r="996">
          <cell r="A996" t="str">
            <v>VOI13</v>
          </cell>
          <cell r="B996" t="str">
            <v>VOI1215</v>
          </cell>
          <cell r="C996" t="str">
            <v>Vối, ĐK gốc 12cm ≤ Φ &lt;15cm</v>
          </cell>
          <cell r="D996" t="str">
            <v>Vối, đường kính 13 cm</v>
          </cell>
          <cell r="E996" t="str">
            <v>cây</v>
          </cell>
          <cell r="F996">
            <v>251000</v>
          </cell>
        </row>
        <row r="997">
          <cell r="A997" t="str">
            <v>VOI14</v>
          </cell>
          <cell r="B997" t="str">
            <v>VOI1215</v>
          </cell>
          <cell r="C997" t="str">
            <v>Vối, ĐK gốc 12cm ≤ Φ &lt;15cm</v>
          </cell>
          <cell r="D997" t="str">
            <v>Vối, đường kính 14 cm</v>
          </cell>
          <cell r="E997" t="str">
            <v>cây</v>
          </cell>
          <cell r="F997">
            <v>251000</v>
          </cell>
        </row>
        <row r="998">
          <cell r="A998" t="str">
            <v>VOI15</v>
          </cell>
          <cell r="B998" t="str">
            <v>VOI1520</v>
          </cell>
          <cell r="C998" t="str">
            <v>Vối, ĐK gốc 15cm ≤ Φ &lt;20cm</v>
          </cell>
          <cell r="D998" t="str">
            <v>Vối, đường kính 15 cm</v>
          </cell>
          <cell r="E998" t="str">
            <v>cây</v>
          </cell>
          <cell r="F998">
            <v>318000</v>
          </cell>
        </row>
        <row r="999">
          <cell r="A999" t="str">
            <v>VOI16</v>
          </cell>
          <cell r="B999" t="str">
            <v>VOI1520</v>
          </cell>
          <cell r="C999" t="str">
            <v>Vối, ĐK gốc 15cm ≤ Φ &lt;20cm</v>
          </cell>
          <cell r="D999" t="str">
            <v>Vối, đường kính 16 cm</v>
          </cell>
          <cell r="E999" t="str">
            <v>cây</v>
          </cell>
          <cell r="F999">
            <v>318000</v>
          </cell>
        </row>
        <row r="1000">
          <cell r="A1000" t="str">
            <v>VOI17</v>
          </cell>
          <cell r="B1000" t="str">
            <v>VOI1520</v>
          </cell>
          <cell r="C1000" t="str">
            <v>Vối, ĐK gốc 15cm ≤ Φ &lt;20cm</v>
          </cell>
          <cell r="D1000" t="str">
            <v>Vối, đường kính 17 cm</v>
          </cell>
          <cell r="E1000" t="str">
            <v>cây</v>
          </cell>
          <cell r="F1000">
            <v>318000</v>
          </cell>
        </row>
        <row r="1001">
          <cell r="A1001" t="str">
            <v>VOI18</v>
          </cell>
          <cell r="B1001" t="str">
            <v>VOI1520</v>
          </cell>
          <cell r="C1001" t="str">
            <v>Vối, ĐK gốc 15cm ≤ Φ &lt;20cm</v>
          </cell>
          <cell r="D1001" t="str">
            <v>Vối, đường kính 18 cm</v>
          </cell>
          <cell r="E1001" t="str">
            <v>cây</v>
          </cell>
          <cell r="F1001">
            <v>318000</v>
          </cell>
        </row>
        <row r="1002">
          <cell r="A1002" t="str">
            <v>VOI19</v>
          </cell>
          <cell r="B1002" t="str">
            <v>VOI1520</v>
          </cell>
          <cell r="C1002" t="str">
            <v>Vối, ĐK gốc 15cm ≤ Φ &lt;20cm</v>
          </cell>
          <cell r="D1002" t="str">
            <v>Vối, đường kính 19 cm</v>
          </cell>
          <cell r="E1002" t="str">
            <v>cây</v>
          </cell>
          <cell r="F1002">
            <v>318000</v>
          </cell>
        </row>
        <row r="1003">
          <cell r="A1003" t="str">
            <v>VOI20</v>
          </cell>
          <cell r="B1003" t="str">
            <v>VOI2025</v>
          </cell>
          <cell r="C1003" t="str">
            <v>Vối, ĐK gốc 20cm ≤ Φ &lt;25cm</v>
          </cell>
          <cell r="D1003" t="str">
            <v xml:space="preserve">Vối, đường kính 20 cm </v>
          </cell>
          <cell r="E1003" t="str">
            <v>cây</v>
          </cell>
          <cell r="F1003">
            <v>385000</v>
          </cell>
        </row>
        <row r="1004">
          <cell r="A1004" t="str">
            <v>VOI21</v>
          </cell>
          <cell r="B1004" t="str">
            <v>VOI2025</v>
          </cell>
          <cell r="C1004" t="str">
            <v>Vối, ĐK gốc 20cm ≤ Φ &lt;25cm</v>
          </cell>
          <cell r="D1004" t="str">
            <v xml:space="preserve">Vối, đường kính 21 cm </v>
          </cell>
          <cell r="E1004" t="str">
            <v>cây</v>
          </cell>
          <cell r="F1004">
            <v>385000</v>
          </cell>
        </row>
        <row r="1005">
          <cell r="A1005" t="str">
            <v>VOI22</v>
          </cell>
          <cell r="B1005" t="str">
            <v>VOI2025</v>
          </cell>
          <cell r="C1005" t="str">
            <v>Vối, ĐK gốc 20cm ≤ Φ &lt;25cm</v>
          </cell>
          <cell r="D1005" t="str">
            <v xml:space="preserve">Vối, đường kính 22 cm </v>
          </cell>
          <cell r="E1005" t="str">
            <v>cây</v>
          </cell>
          <cell r="F1005">
            <v>385000</v>
          </cell>
        </row>
        <row r="1006">
          <cell r="A1006" t="str">
            <v>VOI23</v>
          </cell>
          <cell r="B1006" t="str">
            <v>VOI2025</v>
          </cell>
          <cell r="C1006" t="str">
            <v>Vối, ĐK gốc 20cm ≤ Φ &lt;25cm</v>
          </cell>
          <cell r="D1006" t="str">
            <v xml:space="preserve">Vối, đường kính 23 cm </v>
          </cell>
          <cell r="E1006" t="str">
            <v>cây</v>
          </cell>
          <cell r="F1006">
            <v>385000</v>
          </cell>
        </row>
        <row r="1007">
          <cell r="A1007" t="str">
            <v>VOI24</v>
          </cell>
          <cell r="B1007" t="str">
            <v>VOI2025</v>
          </cell>
          <cell r="C1007" t="str">
            <v>Vối, ĐK gốc 20cm ≤ Φ &lt;25cm</v>
          </cell>
          <cell r="D1007" t="str">
            <v xml:space="preserve">Vối, đường kính 24 cm </v>
          </cell>
          <cell r="E1007" t="str">
            <v>cây</v>
          </cell>
          <cell r="F1007">
            <v>385000</v>
          </cell>
        </row>
        <row r="1008">
          <cell r="A1008" t="str">
            <v>VOI25</v>
          </cell>
          <cell r="B1008" t="str">
            <v>VOI2530</v>
          </cell>
          <cell r="C1008" t="str">
            <v>Vối, ĐK gốc 25cm ≤ Φ &lt;30cm</v>
          </cell>
          <cell r="D1008" t="str">
            <v xml:space="preserve">Vối,  đường kính 25 cm </v>
          </cell>
          <cell r="E1008" t="str">
            <v>cây</v>
          </cell>
          <cell r="F1008">
            <v>452000</v>
          </cell>
        </row>
        <row r="1009">
          <cell r="A1009" t="str">
            <v>VOI26</v>
          </cell>
          <cell r="B1009" t="str">
            <v>VOI2530</v>
          </cell>
          <cell r="C1009" t="str">
            <v>Vối, ĐK gốc 25cm ≤ Φ &lt;30cm</v>
          </cell>
          <cell r="D1009" t="str">
            <v xml:space="preserve">Vối, đường kính 26 cm </v>
          </cell>
          <cell r="E1009" t="str">
            <v>cây</v>
          </cell>
          <cell r="F1009">
            <v>452000</v>
          </cell>
        </row>
        <row r="1010">
          <cell r="A1010" t="str">
            <v>VOI27</v>
          </cell>
          <cell r="B1010" t="str">
            <v>VOI2530</v>
          </cell>
          <cell r="C1010" t="str">
            <v>Vối, ĐK gốc 25cm ≤ Φ &lt;30cm</v>
          </cell>
          <cell r="D1010" t="str">
            <v xml:space="preserve">Vối, đường kính 27 cm </v>
          </cell>
          <cell r="E1010" t="str">
            <v>cây</v>
          </cell>
          <cell r="F1010">
            <v>452000</v>
          </cell>
        </row>
        <row r="1011">
          <cell r="A1011" t="str">
            <v>VOI28</v>
          </cell>
          <cell r="B1011" t="str">
            <v>VOI2530</v>
          </cell>
          <cell r="C1011" t="str">
            <v>Vối, ĐK gốc 25cm ≤ Φ &lt;30cm</v>
          </cell>
          <cell r="D1011" t="str">
            <v xml:space="preserve">Vối, đường kính 28 cm </v>
          </cell>
          <cell r="E1011" t="str">
            <v>cây</v>
          </cell>
          <cell r="F1011">
            <v>452000</v>
          </cell>
        </row>
        <row r="1012">
          <cell r="A1012" t="str">
            <v>VOI29</v>
          </cell>
          <cell r="B1012" t="str">
            <v>VOI2530</v>
          </cell>
          <cell r="C1012" t="str">
            <v>Vối, ĐK gốc 25cm ≤ Φ &lt;30cm</v>
          </cell>
          <cell r="D1012" t="str">
            <v xml:space="preserve">Vối, đường kính 29 cm </v>
          </cell>
          <cell r="E1012" t="str">
            <v>cây</v>
          </cell>
          <cell r="F1012">
            <v>452000</v>
          </cell>
        </row>
        <row r="1013">
          <cell r="A1013" t="str">
            <v>VOI30</v>
          </cell>
          <cell r="B1013" t="str">
            <v>VOI3030</v>
          </cell>
          <cell r="C1013" t="str">
            <v>Vối, ĐK gốc từ 30 cm trở lên</v>
          </cell>
          <cell r="D1013" t="str">
            <v xml:space="preserve">Vối, đường kính 30 cm </v>
          </cell>
          <cell r="E1013" t="str">
            <v>cây</v>
          </cell>
          <cell r="F1013">
            <v>519000</v>
          </cell>
        </row>
        <row r="1014">
          <cell r="A1014" t="str">
            <v>VOI31</v>
          </cell>
          <cell r="B1014" t="str">
            <v>VOI3030</v>
          </cell>
          <cell r="C1014" t="str">
            <v>Vối, ĐK gốc từ 30 cm trở lên</v>
          </cell>
          <cell r="D1014" t="str">
            <v xml:space="preserve">Vối, đường kính 31 cm </v>
          </cell>
          <cell r="E1014" t="str">
            <v>cây</v>
          </cell>
          <cell r="F1014">
            <v>519000</v>
          </cell>
        </row>
        <row r="1015">
          <cell r="A1015" t="str">
            <v>VOI32</v>
          </cell>
          <cell r="B1015" t="str">
            <v>VOI3030</v>
          </cell>
          <cell r="C1015" t="str">
            <v>Vối, ĐK gốc từ 30 cm trở lên</v>
          </cell>
          <cell r="D1015" t="str">
            <v xml:space="preserve">Vối, đường kính 32 cm </v>
          </cell>
          <cell r="E1015" t="str">
            <v>cây</v>
          </cell>
          <cell r="F1015">
            <v>519000</v>
          </cell>
        </row>
        <row r="1016">
          <cell r="A1016" t="str">
            <v>VOI33</v>
          </cell>
          <cell r="B1016" t="str">
            <v>VOI3030</v>
          </cell>
          <cell r="C1016" t="str">
            <v>Vối, ĐK gốc từ 30 cm trở lên</v>
          </cell>
          <cell r="D1016" t="str">
            <v xml:space="preserve">Vối, đường kính 33 cm </v>
          </cell>
          <cell r="E1016" t="str">
            <v>cây</v>
          </cell>
          <cell r="F1016">
            <v>519000</v>
          </cell>
        </row>
        <row r="1017">
          <cell r="A1017" t="str">
            <v>VOI34</v>
          </cell>
          <cell r="B1017" t="str">
            <v>VOI3030</v>
          </cell>
          <cell r="C1017" t="str">
            <v>Vối, ĐK gốc từ 30 cm trở lên</v>
          </cell>
          <cell r="D1017" t="str">
            <v xml:space="preserve">Vối, đường kính 34 cm </v>
          </cell>
          <cell r="E1017" t="str">
            <v>cây</v>
          </cell>
          <cell r="F1017">
            <v>519000</v>
          </cell>
        </row>
        <row r="1018">
          <cell r="A1018" t="str">
            <v>VOI35</v>
          </cell>
          <cell r="B1018" t="str">
            <v>VOI3030</v>
          </cell>
          <cell r="C1018" t="str">
            <v>Vối, ĐK gốc từ 30 cm trở lên</v>
          </cell>
          <cell r="D1018" t="str">
            <v xml:space="preserve">Vối, đường kính 35 cm </v>
          </cell>
          <cell r="E1018" t="str">
            <v>cây</v>
          </cell>
          <cell r="F1018">
            <v>519000</v>
          </cell>
        </row>
        <row r="1019">
          <cell r="A1019" t="str">
            <v>VOI36</v>
          </cell>
          <cell r="B1019" t="str">
            <v>VOI3030</v>
          </cell>
          <cell r="C1019" t="str">
            <v>Vối, ĐK gốc từ 30 cm trở lên</v>
          </cell>
          <cell r="D1019" t="str">
            <v xml:space="preserve">Vối, đường kính 36 cm </v>
          </cell>
          <cell r="E1019" t="str">
            <v>cây</v>
          </cell>
          <cell r="F1019">
            <v>519000</v>
          </cell>
        </row>
        <row r="1020">
          <cell r="A1020" t="str">
            <v>VOI37</v>
          </cell>
          <cell r="B1020" t="str">
            <v>VOI3030</v>
          </cell>
          <cell r="C1020" t="str">
            <v>Vối, ĐK gốc từ 30 cm trở lên</v>
          </cell>
          <cell r="D1020" t="str">
            <v xml:space="preserve">Vối, đường kính 37 cm </v>
          </cell>
          <cell r="E1020" t="str">
            <v>cây</v>
          </cell>
          <cell r="F1020">
            <v>519000</v>
          </cell>
        </row>
        <row r="1021">
          <cell r="A1021" t="str">
            <v>VOI38</v>
          </cell>
          <cell r="B1021" t="str">
            <v>VOI3030</v>
          </cell>
          <cell r="C1021" t="str">
            <v>Vối, ĐK gốc từ 30 cm trở lên</v>
          </cell>
          <cell r="D1021" t="str">
            <v xml:space="preserve">Vối, đường kính 38 cm </v>
          </cell>
          <cell r="E1021" t="str">
            <v>cây</v>
          </cell>
          <cell r="F1021">
            <v>519000</v>
          </cell>
        </row>
        <row r="1022">
          <cell r="A1022" t="str">
            <v>VOI39</v>
          </cell>
          <cell r="B1022" t="str">
            <v>VOI3030</v>
          </cell>
          <cell r="C1022" t="str">
            <v>Vối, ĐK gốc từ 30 cm trở lên</v>
          </cell>
          <cell r="D1022" t="str">
            <v xml:space="preserve">Vối, đường kính 39 cm </v>
          </cell>
          <cell r="E1022" t="str">
            <v>cây</v>
          </cell>
          <cell r="F1022">
            <v>519000</v>
          </cell>
        </row>
        <row r="1023">
          <cell r="A1023" t="str">
            <v>VOI40</v>
          </cell>
          <cell r="B1023" t="str">
            <v>VOI3030</v>
          </cell>
          <cell r="C1023" t="str">
            <v>Vối, ĐK gốc từ 30 cm trở lên</v>
          </cell>
          <cell r="D1023" t="str">
            <v xml:space="preserve">Vối, đường kính 40 cm </v>
          </cell>
          <cell r="E1023" t="str">
            <v>cây</v>
          </cell>
          <cell r="F1023">
            <v>519000</v>
          </cell>
        </row>
        <row r="1024">
          <cell r="A1024" t="str">
            <v>KHEM</v>
          </cell>
          <cell r="B1024" t="str">
            <v>KHEM</v>
          </cell>
          <cell r="C1024" t="str">
            <v>Khế, Mới trồng (từ 3 tháng đến dưới 1năm)</v>
          </cell>
          <cell r="D1024" t="str">
            <v>Vối, mới trồng từ 3 tháng đến dưới 1 năm tuổi</v>
          </cell>
          <cell r="E1024" t="str">
            <v>cây</v>
          </cell>
          <cell r="F1024">
            <v>32000</v>
          </cell>
        </row>
        <row r="1025">
          <cell r="A1025" t="str">
            <v>KHEM1</v>
          </cell>
          <cell r="B1025" t="str">
            <v>KHEM1</v>
          </cell>
          <cell r="C1025" t="str">
            <v>Khế, Trồng từ 1 năm , cao trên 1m</v>
          </cell>
          <cell r="D1025" t="str">
            <v xml:space="preserve">Vối, trồng từ 1 năm tuổi, cao trên 1 m </v>
          </cell>
          <cell r="E1025" t="str">
            <v>cây</v>
          </cell>
          <cell r="F1025">
            <v>49000</v>
          </cell>
        </row>
        <row r="1026">
          <cell r="A1026" t="str">
            <v>KHE1</v>
          </cell>
          <cell r="B1026" t="str">
            <v>KHE1</v>
          </cell>
          <cell r="C1026" t="str">
            <v>Khế, ĐK gốc 1cm ≤ Φ &lt;2cm</v>
          </cell>
          <cell r="D1026" t="str">
            <v>Vối, đường kính 1 cm</v>
          </cell>
          <cell r="E1026" t="str">
            <v>cây</v>
          </cell>
          <cell r="F1026">
            <v>66000</v>
          </cell>
        </row>
        <row r="1027">
          <cell r="A1027" t="str">
            <v>KHE2</v>
          </cell>
          <cell r="B1027" t="str">
            <v>KHE25</v>
          </cell>
          <cell r="C1027" t="str">
            <v>Khế, ĐK gốc 2cm ≤ Φ &lt;5cm</v>
          </cell>
          <cell r="D1027" t="str">
            <v>Vối,  đường kính 2 cm</v>
          </cell>
          <cell r="E1027" t="str">
            <v>cây</v>
          </cell>
          <cell r="F1027">
            <v>66000</v>
          </cell>
        </row>
        <row r="1028">
          <cell r="A1028" t="str">
            <v>KHE3</v>
          </cell>
          <cell r="B1028" t="str">
            <v>KHE25</v>
          </cell>
          <cell r="C1028" t="str">
            <v>Khế, ĐK gốc 2cm ≤ Φ &lt;5cm</v>
          </cell>
          <cell r="D1028" t="str">
            <v>Vối, đường kính 3 cm</v>
          </cell>
          <cell r="E1028" t="str">
            <v>cây</v>
          </cell>
          <cell r="F1028">
            <v>103000</v>
          </cell>
        </row>
        <row r="1029">
          <cell r="A1029" t="str">
            <v>KHE4</v>
          </cell>
          <cell r="B1029" t="str">
            <v>KHE25</v>
          </cell>
          <cell r="C1029" t="str">
            <v>Khế, ĐK gốc 2cm ≤ Φ &lt;5cm</v>
          </cell>
          <cell r="D1029" t="str">
            <v>Vối,  đường kính 4 cm</v>
          </cell>
          <cell r="E1029" t="str">
            <v>cây</v>
          </cell>
          <cell r="F1029">
            <v>103000</v>
          </cell>
        </row>
        <row r="1030">
          <cell r="A1030" t="str">
            <v>KHE5</v>
          </cell>
          <cell r="B1030" t="str">
            <v>KHE57</v>
          </cell>
          <cell r="C1030" t="str">
            <v>Khế, ĐK gốc 5cm ≤ Φ &lt;7cm</v>
          </cell>
          <cell r="D1030" t="str">
            <v>Vối, đường kính 5 cm</v>
          </cell>
          <cell r="E1030" t="str">
            <v>cây</v>
          </cell>
          <cell r="F1030">
            <v>140000</v>
          </cell>
        </row>
        <row r="1031">
          <cell r="A1031" t="str">
            <v>KHE6</v>
          </cell>
          <cell r="B1031" t="str">
            <v>KHE57</v>
          </cell>
          <cell r="C1031" t="str">
            <v>Khế, ĐK gốc 5cm ≤ Φ &lt;7cm</v>
          </cell>
          <cell r="D1031" t="str">
            <v>Vối, đường kính 6 cm</v>
          </cell>
          <cell r="E1031" t="str">
            <v>cây</v>
          </cell>
          <cell r="F1031">
            <v>140000</v>
          </cell>
        </row>
        <row r="1032">
          <cell r="A1032" t="str">
            <v>KHE7</v>
          </cell>
          <cell r="B1032" t="str">
            <v>KHE79</v>
          </cell>
          <cell r="C1032" t="str">
            <v>Khế, ĐK gốc 7cm ≤ Φ &lt;9cm</v>
          </cell>
          <cell r="D1032" t="str">
            <v>Vối, đường kính 7 cm</v>
          </cell>
          <cell r="E1032" t="str">
            <v>cây</v>
          </cell>
          <cell r="F1032">
            <v>177000</v>
          </cell>
        </row>
        <row r="1033">
          <cell r="A1033" t="str">
            <v>KHE8</v>
          </cell>
          <cell r="B1033" t="str">
            <v>KHE79</v>
          </cell>
          <cell r="C1033" t="str">
            <v>Khế, ĐK gốc 7cm ≤ Φ &lt;9cm</v>
          </cell>
          <cell r="D1033" t="str">
            <v>Vối, đường kính 8 cm</v>
          </cell>
          <cell r="E1033" t="str">
            <v>cây</v>
          </cell>
          <cell r="F1033">
            <v>177000</v>
          </cell>
        </row>
        <row r="1034">
          <cell r="A1034" t="str">
            <v>KHE9</v>
          </cell>
          <cell r="B1034" t="str">
            <v>KHE912</v>
          </cell>
          <cell r="C1034" t="str">
            <v>Khế, ĐK gốc 9cm ≤ Φ &lt;12cm</v>
          </cell>
          <cell r="D1034" t="str">
            <v>Vối, đường kính 9 cm</v>
          </cell>
          <cell r="E1034" t="str">
            <v>cây</v>
          </cell>
          <cell r="F1034">
            <v>214000</v>
          </cell>
        </row>
        <row r="1035">
          <cell r="A1035" t="str">
            <v>KHE10</v>
          </cell>
          <cell r="B1035" t="str">
            <v>KHE912</v>
          </cell>
          <cell r="C1035" t="str">
            <v>Khế, ĐK gốc 9cm ≤ Φ &lt;12cm</v>
          </cell>
          <cell r="D1035" t="str">
            <v>Vối, đường kính 10 cm</v>
          </cell>
          <cell r="E1035" t="str">
            <v>cây</v>
          </cell>
          <cell r="F1035">
            <v>214000</v>
          </cell>
        </row>
        <row r="1036">
          <cell r="A1036" t="str">
            <v>KHE11</v>
          </cell>
          <cell r="B1036" t="str">
            <v>KHE912</v>
          </cell>
          <cell r="C1036" t="str">
            <v>Khế, ĐK gốc 9cm ≤ Φ &lt;12cm</v>
          </cell>
          <cell r="D1036" t="str">
            <v>Vối, đường kính 11 cm</v>
          </cell>
          <cell r="E1036" t="str">
            <v>cây</v>
          </cell>
          <cell r="F1036">
            <v>214000</v>
          </cell>
        </row>
        <row r="1037">
          <cell r="A1037" t="str">
            <v>KHE12</v>
          </cell>
          <cell r="B1037" t="str">
            <v>KHE1215</v>
          </cell>
          <cell r="C1037" t="str">
            <v>Khế ĐK gốc 12cm ≤ Φ &lt;15cm</v>
          </cell>
          <cell r="D1037" t="str">
            <v>Vối, đường kính 12 cm</v>
          </cell>
          <cell r="E1037" t="str">
            <v>cây</v>
          </cell>
          <cell r="F1037">
            <v>251000</v>
          </cell>
        </row>
        <row r="1038">
          <cell r="A1038" t="str">
            <v>KHE13</v>
          </cell>
          <cell r="B1038" t="str">
            <v>KHE1215</v>
          </cell>
          <cell r="C1038" t="str">
            <v>Khế , ĐK gốc 12cm ≤ Φ &lt;15cm</v>
          </cell>
          <cell r="D1038" t="str">
            <v>Vối, đường kính 13 cm</v>
          </cell>
          <cell r="E1038" t="str">
            <v>cây</v>
          </cell>
          <cell r="F1038">
            <v>251000</v>
          </cell>
        </row>
        <row r="1039">
          <cell r="A1039" t="str">
            <v>KHE14</v>
          </cell>
          <cell r="B1039" t="str">
            <v>KHE1215</v>
          </cell>
          <cell r="C1039" t="str">
            <v>Khế,  ĐK gốc 12cm ≤ Φ &lt;15cm</v>
          </cell>
          <cell r="D1039" t="str">
            <v>Vối, đường kính 14 cm</v>
          </cell>
          <cell r="E1039" t="str">
            <v>cây</v>
          </cell>
          <cell r="F1039">
            <v>251000</v>
          </cell>
        </row>
        <row r="1040">
          <cell r="A1040" t="str">
            <v>KHE15</v>
          </cell>
          <cell r="B1040" t="str">
            <v>KHE1520</v>
          </cell>
          <cell r="C1040" t="str">
            <v>Khế,  ĐK gốc 15cm ≤ Φ &lt;20cm</v>
          </cell>
          <cell r="D1040" t="str">
            <v>Vối, đường kính 15 cm</v>
          </cell>
          <cell r="E1040" t="str">
            <v>cây</v>
          </cell>
          <cell r="F1040">
            <v>318000</v>
          </cell>
        </row>
        <row r="1041">
          <cell r="A1041" t="str">
            <v>KHE16</v>
          </cell>
          <cell r="B1041" t="str">
            <v>KHE1520</v>
          </cell>
          <cell r="C1041" t="str">
            <v>Khế, ĐK gốc 15cm ≤ Φ &lt;20cm</v>
          </cell>
          <cell r="D1041" t="str">
            <v>Vối, đường kính 16 cm</v>
          </cell>
          <cell r="E1041" t="str">
            <v>cây</v>
          </cell>
          <cell r="F1041">
            <v>318000</v>
          </cell>
        </row>
        <row r="1042">
          <cell r="A1042" t="str">
            <v>KHE17</v>
          </cell>
          <cell r="B1042" t="str">
            <v>KHE1520</v>
          </cell>
          <cell r="C1042" t="str">
            <v>Khế , ĐK gốc 15cm ≤ Φ &lt;20cm</v>
          </cell>
          <cell r="D1042" t="str">
            <v>Vối, đường kính 17 cm</v>
          </cell>
          <cell r="E1042" t="str">
            <v>cây</v>
          </cell>
          <cell r="F1042">
            <v>318000</v>
          </cell>
        </row>
        <row r="1043">
          <cell r="A1043" t="str">
            <v>KHE18</v>
          </cell>
          <cell r="B1043" t="str">
            <v>KHE1520</v>
          </cell>
          <cell r="C1043" t="str">
            <v>Khế , ĐK gốc 15cm ≤ Φ &lt;20cm</v>
          </cell>
          <cell r="D1043" t="str">
            <v>Vối, đường kính 18 cm</v>
          </cell>
          <cell r="E1043" t="str">
            <v>cây</v>
          </cell>
          <cell r="F1043">
            <v>318000</v>
          </cell>
        </row>
        <row r="1044">
          <cell r="A1044" t="str">
            <v>KHE19</v>
          </cell>
          <cell r="B1044" t="str">
            <v>KHE1520</v>
          </cell>
          <cell r="C1044" t="str">
            <v>Khế , ĐK gốc 15cm ≤ Φ &lt;20cm</v>
          </cell>
          <cell r="D1044" t="str">
            <v>Vối, đường kính 19 cm</v>
          </cell>
          <cell r="E1044" t="str">
            <v>cây</v>
          </cell>
          <cell r="F1044">
            <v>318000</v>
          </cell>
        </row>
        <row r="1045">
          <cell r="A1045" t="str">
            <v>KHE20</v>
          </cell>
          <cell r="B1045" t="str">
            <v>KHE2025</v>
          </cell>
          <cell r="C1045" t="str">
            <v>Khế , ĐK gốc 20cm ≤ Φ &lt;25cm</v>
          </cell>
          <cell r="D1045" t="str">
            <v xml:space="preserve">Vối, đường kính 20 cm </v>
          </cell>
          <cell r="E1045" t="str">
            <v>cây</v>
          </cell>
          <cell r="F1045">
            <v>385000</v>
          </cell>
        </row>
        <row r="1046">
          <cell r="A1046" t="str">
            <v>KHE21</v>
          </cell>
          <cell r="B1046" t="str">
            <v>KHE2025</v>
          </cell>
          <cell r="C1046" t="str">
            <v>Khế , ĐK gốc 20cm ≤ Φ &lt;25cm</v>
          </cell>
          <cell r="D1046" t="str">
            <v xml:space="preserve">Vối, đường kính 21 cm </v>
          </cell>
          <cell r="E1046" t="str">
            <v>cây</v>
          </cell>
          <cell r="F1046">
            <v>385000</v>
          </cell>
        </row>
        <row r="1047">
          <cell r="A1047" t="str">
            <v>KHE22</v>
          </cell>
          <cell r="B1047" t="str">
            <v>KHE2025</v>
          </cell>
          <cell r="C1047" t="str">
            <v>Khế , ĐK gốc 20cm ≤ Φ &lt;25cm</v>
          </cell>
          <cell r="D1047" t="str">
            <v xml:space="preserve">Vối, đường kính 22 cm </v>
          </cell>
          <cell r="E1047" t="str">
            <v>cây</v>
          </cell>
          <cell r="F1047">
            <v>385000</v>
          </cell>
        </row>
        <row r="1048">
          <cell r="A1048" t="str">
            <v>KHE23</v>
          </cell>
          <cell r="B1048" t="str">
            <v>KHE2025</v>
          </cell>
          <cell r="C1048" t="str">
            <v>Khế , ĐK gốc 20cm ≤ Φ &lt;25cm</v>
          </cell>
          <cell r="D1048" t="str">
            <v xml:space="preserve">Vối, đường kính 23 cm </v>
          </cell>
          <cell r="E1048" t="str">
            <v>cây</v>
          </cell>
          <cell r="F1048">
            <v>385000</v>
          </cell>
        </row>
        <row r="1049">
          <cell r="A1049" t="str">
            <v>KHE24</v>
          </cell>
          <cell r="B1049" t="str">
            <v>KHE2025</v>
          </cell>
          <cell r="C1049" t="str">
            <v>Khế , ĐK gốc 20cm ≤ Φ &lt;25cm</v>
          </cell>
          <cell r="D1049" t="str">
            <v xml:space="preserve">Vối, đường kính 24 cm </v>
          </cell>
          <cell r="E1049" t="str">
            <v>cây</v>
          </cell>
          <cell r="F1049">
            <v>385000</v>
          </cell>
        </row>
        <row r="1050">
          <cell r="A1050" t="str">
            <v>KHE25</v>
          </cell>
          <cell r="B1050" t="str">
            <v>KHE2530</v>
          </cell>
          <cell r="C1050" t="str">
            <v>Khế , ĐK gốc 25cm ≤ Φ &lt;30cm</v>
          </cell>
          <cell r="D1050" t="str">
            <v xml:space="preserve">Vối,  đường kính 25 cm </v>
          </cell>
          <cell r="E1050" t="str">
            <v>cây</v>
          </cell>
          <cell r="F1050">
            <v>452000</v>
          </cell>
        </row>
        <row r="1051">
          <cell r="A1051" t="str">
            <v>KHE26</v>
          </cell>
          <cell r="B1051" t="str">
            <v>KHE2530</v>
          </cell>
          <cell r="C1051" t="str">
            <v>Khế , ĐK gốc 25cm ≤ Φ &lt;30cm</v>
          </cell>
          <cell r="D1051" t="str">
            <v xml:space="preserve">Vối, đường kính 26 cm </v>
          </cell>
          <cell r="E1051" t="str">
            <v>cây</v>
          </cell>
          <cell r="F1051">
            <v>452000</v>
          </cell>
        </row>
        <row r="1052">
          <cell r="A1052" t="str">
            <v>KHE27</v>
          </cell>
          <cell r="B1052" t="str">
            <v>KHE2530</v>
          </cell>
          <cell r="C1052" t="str">
            <v>Khế , ĐK gốc 25cm ≤ Φ &lt;30cm</v>
          </cell>
          <cell r="D1052" t="str">
            <v xml:space="preserve">Vối, đường kính 27 cm </v>
          </cell>
          <cell r="E1052" t="str">
            <v>cây</v>
          </cell>
          <cell r="F1052">
            <v>452000</v>
          </cell>
        </row>
        <row r="1053">
          <cell r="A1053" t="str">
            <v>KHE28</v>
          </cell>
          <cell r="B1053" t="str">
            <v>KHE2530</v>
          </cell>
          <cell r="C1053" t="str">
            <v>Khế , ĐK gốc 25cm ≤ Φ &lt;30cm</v>
          </cell>
          <cell r="D1053" t="str">
            <v xml:space="preserve">Vối, đường kính 28 cm </v>
          </cell>
          <cell r="E1053" t="str">
            <v>cây</v>
          </cell>
          <cell r="F1053">
            <v>452000</v>
          </cell>
        </row>
        <row r="1054">
          <cell r="A1054" t="str">
            <v>KHE29</v>
          </cell>
          <cell r="B1054" t="str">
            <v>KHE2530</v>
          </cell>
          <cell r="C1054" t="str">
            <v>Khế , ĐK gốc 25cm ≤ Φ &lt;30cm</v>
          </cell>
          <cell r="D1054" t="str">
            <v xml:space="preserve">Vối, đường kính 29 cm </v>
          </cell>
          <cell r="E1054" t="str">
            <v>cây</v>
          </cell>
          <cell r="F1054">
            <v>452000</v>
          </cell>
        </row>
        <row r="1055">
          <cell r="A1055" t="str">
            <v>KHE30</v>
          </cell>
          <cell r="B1055" t="str">
            <v>KHE30</v>
          </cell>
          <cell r="C1055" t="str">
            <v>Khế , ĐK gốc từ 30 cm trở lên</v>
          </cell>
          <cell r="D1055" t="str">
            <v xml:space="preserve">Vối, đường kính 30 cm </v>
          </cell>
          <cell r="E1055" t="str">
            <v>cây</v>
          </cell>
          <cell r="F1055">
            <v>519000</v>
          </cell>
        </row>
        <row r="1056">
          <cell r="A1056" t="str">
            <v>KHE31</v>
          </cell>
          <cell r="B1056" t="str">
            <v>KHE30</v>
          </cell>
          <cell r="C1056" t="str">
            <v>Khế , ĐK gốc từ 30 cm trở lên</v>
          </cell>
          <cell r="D1056" t="str">
            <v xml:space="preserve">Vối, đường kính 31 cm </v>
          </cell>
          <cell r="E1056" t="str">
            <v>cây</v>
          </cell>
          <cell r="F1056">
            <v>519000</v>
          </cell>
        </row>
        <row r="1057">
          <cell r="A1057" t="str">
            <v>KHE32</v>
          </cell>
          <cell r="B1057" t="str">
            <v>KHE30</v>
          </cell>
          <cell r="C1057" t="str">
            <v>Khế , ĐK gốc từ 30 cm trở lên</v>
          </cell>
          <cell r="D1057" t="str">
            <v xml:space="preserve">Vối, đường kính 32 cm </v>
          </cell>
          <cell r="E1057" t="str">
            <v>cây</v>
          </cell>
          <cell r="F1057">
            <v>519000</v>
          </cell>
        </row>
        <row r="1058">
          <cell r="A1058" t="str">
            <v>KHE33</v>
          </cell>
          <cell r="B1058" t="str">
            <v>KHE30</v>
          </cell>
          <cell r="C1058" t="str">
            <v>Khế , ĐK gốc từ 30 cm trở lên</v>
          </cell>
          <cell r="D1058" t="str">
            <v xml:space="preserve">Vối, đường kính 33 cm </v>
          </cell>
          <cell r="E1058" t="str">
            <v>cây</v>
          </cell>
          <cell r="F1058">
            <v>519000</v>
          </cell>
        </row>
        <row r="1059">
          <cell r="A1059" t="str">
            <v>KHE34</v>
          </cell>
          <cell r="B1059" t="str">
            <v>KHE30</v>
          </cell>
          <cell r="C1059" t="str">
            <v>Khế , ĐK gốc từ 30 cm trở lên</v>
          </cell>
          <cell r="D1059" t="str">
            <v xml:space="preserve">Vối, đường kính 34 cm </v>
          </cell>
          <cell r="E1059" t="str">
            <v>cây</v>
          </cell>
          <cell r="F1059">
            <v>519000</v>
          </cell>
        </row>
        <row r="1060">
          <cell r="A1060" t="str">
            <v>KHE35</v>
          </cell>
          <cell r="B1060" t="str">
            <v>KHE30</v>
          </cell>
          <cell r="C1060" t="str">
            <v>Khế , ĐK gốc từ 30 cm trở lên</v>
          </cell>
          <cell r="D1060" t="str">
            <v xml:space="preserve">Vối, đường kính 35 cm </v>
          </cell>
          <cell r="E1060" t="str">
            <v>cây</v>
          </cell>
          <cell r="F1060">
            <v>519000</v>
          </cell>
        </row>
        <row r="1061">
          <cell r="A1061" t="str">
            <v>KHE36</v>
          </cell>
          <cell r="B1061" t="str">
            <v>KHE30</v>
          </cell>
          <cell r="C1061" t="str">
            <v>Khế , ĐK gốc từ 30 cm trở lên</v>
          </cell>
          <cell r="D1061" t="str">
            <v xml:space="preserve">Vối, đường kính 36 cm </v>
          </cell>
          <cell r="E1061" t="str">
            <v>cây</v>
          </cell>
          <cell r="F1061">
            <v>519000</v>
          </cell>
        </row>
        <row r="1062">
          <cell r="A1062" t="str">
            <v>KHE37</v>
          </cell>
          <cell r="B1062" t="str">
            <v>KHE30</v>
          </cell>
          <cell r="C1062" t="str">
            <v>Khế , ĐK gốc từ 30 cm trở lên</v>
          </cell>
          <cell r="D1062" t="str">
            <v xml:space="preserve">Vối, đường kính 37 cm </v>
          </cell>
          <cell r="E1062" t="str">
            <v>cây</v>
          </cell>
          <cell r="F1062">
            <v>519000</v>
          </cell>
        </row>
        <row r="1063">
          <cell r="A1063" t="str">
            <v>KHE38</v>
          </cell>
          <cell r="B1063" t="str">
            <v>KHE30</v>
          </cell>
          <cell r="C1063" t="str">
            <v>Khế , ĐK gốc từ 30 cm trở lên</v>
          </cell>
          <cell r="D1063" t="str">
            <v xml:space="preserve">Vối, đường kính 38 cm </v>
          </cell>
          <cell r="E1063" t="str">
            <v>cây</v>
          </cell>
          <cell r="F1063">
            <v>519000</v>
          </cell>
        </row>
        <row r="1064">
          <cell r="A1064" t="str">
            <v>KHE39</v>
          </cell>
          <cell r="B1064" t="str">
            <v>KHE30</v>
          </cell>
          <cell r="C1064" t="str">
            <v>Khế , ĐK gốc từ 30 cm trở lên</v>
          </cell>
          <cell r="D1064" t="str">
            <v xml:space="preserve">Vối, đường kính 39 cm </v>
          </cell>
          <cell r="E1064" t="str">
            <v>cây</v>
          </cell>
          <cell r="F1064">
            <v>519000</v>
          </cell>
        </row>
        <row r="1065">
          <cell r="A1065" t="str">
            <v>KHE40</v>
          </cell>
          <cell r="B1065" t="str">
            <v>KHE30</v>
          </cell>
          <cell r="C1065" t="str">
            <v>Khế , ĐK gốc từ 30 cm trở lên</v>
          </cell>
          <cell r="D1065" t="str">
            <v xml:space="preserve">Vối, đường kính 40 cm </v>
          </cell>
          <cell r="E1065" t="str">
            <v>cây</v>
          </cell>
          <cell r="F1065">
            <v>519000</v>
          </cell>
        </row>
        <row r="1066">
          <cell r="A1066" t="str">
            <v>CHAYM</v>
          </cell>
          <cell r="B1066" t="str">
            <v>CHAYM</v>
          </cell>
          <cell r="C1066" t="str">
            <v>Khế, Mới trồng (từ 3 tháng đến dưới 1năm)</v>
          </cell>
          <cell r="D1066" t="str">
            <v>Vối, mới trồng từ 3 tháng đến dưới 1 năm tuổi</v>
          </cell>
          <cell r="E1066" t="str">
            <v>cây</v>
          </cell>
          <cell r="F1066">
            <v>32000</v>
          </cell>
        </row>
        <row r="1067">
          <cell r="A1067" t="str">
            <v>KHEM1</v>
          </cell>
          <cell r="B1067" t="str">
            <v>KHEM1</v>
          </cell>
          <cell r="C1067" t="str">
            <v>Khế, Trồng từ 1 năm , cao trên 1m</v>
          </cell>
          <cell r="D1067" t="str">
            <v xml:space="preserve">Vối, trồng từ 1 năm tuổi, cao trên 1 m </v>
          </cell>
          <cell r="E1067" t="str">
            <v>cây</v>
          </cell>
          <cell r="F1067">
            <v>49000</v>
          </cell>
        </row>
        <row r="1068">
          <cell r="A1068" t="str">
            <v>KHE1</v>
          </cell>
          <cell r="B1068" t="str">
            <v>KHE1</v>
          </cell>
          <cell r="C1068" t="str">
            <v>Khế, ĐK gốc 1cm ≤ Φ &lt;2cm</v>
          </cell>
          <cell r="D1068" t="str">
            <v>Vối, đường kính 1 cm</v>
          </cell>
          <cell r="E1068" t="str">
            <v>cây</v>
          </cell>
          <cell r="F1068">
            <v>66000</v>
          </cell>
        </row>
        <row r="1069">
          <cell r="A1069" t="str">
            <v>KHE2</v>
          </cell>
          <cell r="B1069" t="str">
            <v>KHE25</v>
          </cell>
          <cell r="C1069" t="str">
            <v>Khế, ĐK gốc 2cm ≤ Φ &lt;5cm</v>
          </cell>
          <cell r="D1069" t="str">
            <v>Vối,  đường kính 2 cm</v>
          </cell>
          <cell r="E1069" t="str">
            <v>cây</v>
          </cell>
          <cell r="F1069">
            <v>66000</v>
          </cell>
        </row>
        <row r="1070">
          <cell r="A1070" t="str">
            <v>KHE3</v>
          </cell>
          <cell r="B1070" t="str">
            <v>KHE25</v>
          </cell>
          <cell r="C1070" t="str">
            <v>Khế, ĐK gốc 2cm ≤ Φ &lt;5cm</v>
          </cell>
          <cell r="D1070" t="str">
            <v>Vối, đường kính 3 cm</v>
          </cell>
          <cell r="E1070" t="str">
            <v>cây</v>
          </cell>
          <cell r="F1070">
            <v>103000</v>
          </cell>
        </row>
        <row r="1071">
          <cell r="A1071" t="str">
            <v>KHE4</v>
          </cell>
          <cell r="B1071" t="str">
            <v>KHE25</v>
          </cell>
          <cell r="C1071" t="str">
            <v>Khế, ĐK gốc 2cm ≤ Φ &lt;5cm</v>
          </cell>
          <cell r="D1071" t="str">
            <v>Vối,  đường kính 4 cm</v>
          </cell>
          <cell r="E1071" t="str">
            <v>cây</v>
          </cell>
          <cell r="F1071">
            <v>103000</v>
          </cell>
        </row>
        <row r="1072">
          <cell r="A1072" t="str">
            <v>KHE5</v>
          </cell>
          <cell r="B1072" t="str">
            <v>KHE57</v>
          </cell>
          <cell r="C1072" t="str">
            <v>Khế, ĐK gốc 5cm ≤ Φ &lt;7cm</v>
          </cell>
          <cell r="D1072" t="str">
            <v>Vối, đường kính 5 cm</v>
          </cell>
          <cell r="E1072" t="str">
            <v>cây</v>
          </cell>
          <cell r="F1072">
            <v>140000</v>
          </cell>
        </row>
        <row r="1073">
          <cell r="A1073" t="str">
            <v>KHE6</v>
          </cell>
          <cell r="B1073" t="str">
            <v>KHE57</v>
          </cell>
          <cell r="C1073" t="str">
            <v>Khế, ĐK gốc 5cm ≤ Φ &lt;7cm</v>
          </cell>
          <cell r="D1073" t="str">
            <v>Vối, đường kính 6 cm</v>
          </cell>
          <cell r="E1073" t="str">
            <v>cây</v>
          </cell>
          <cell r="F1073">
            <v>140000</v>
          </cell>
        </row>
        <row r="1074">
          <cell r="A1074" t="str">
            <v>KHE7</v>
          </cell>
          <cell r="B1074" t="str">
            <v>KHE79</v>
          </cell>
          <cell r="C1074" t="str">
            <v>Khế, ĐK gốc 7cm ≤ Φ &lt;9cm</v>
          </cell>
          <cell r="D1074" t="str">
            <v>Vối, đường kính 7 cm</v>
          </cell>
          <cell r="E1074" t="str">
            <v>cây</v>
          </cell>
          <cell r="F1074">
            <v>177000</v>
          </cell>
        </row>
        <row r="1075">
          <cell r="A1075" t="str">
            <v>KHE8</v>
          </cell>
          <cell r="B1075" t="str">
            <v>KHE79</v>
          </cell>
          <cell r="C1075" t="str">
            <v>Khế, ĐK gốc 7cm ≤ Φ &lt;9cm</v>
          </cell>
          <cell r="D1075" t="str">
            <v>Vối, đường kính 8 cm</v>
          </cell>
          <cell r="E1075" t="str">
            <v>cây</v>
          </cell>
          <cell r="F1075">
            <v>177000</v>
          </cell>
        </row>
        <row r="1076">
          <cell r="A1076" t="str">
            <v>KHE9</v>
          </cell>
          <cell r="B1076" t="str">
            <v>KHE912</v>
          </cell>
          <cell r="C1076" t="str">
            <v>Khế, ĐK gốc 9cm ≤ Φ &lt;12cm</v>
          </cell>
          <cell r="D1076" t="str">
            <v>Vối, đường kính 9 cm</v>
          </cell>
          <cell r="E1076" t="str">
            <v>cây</v>
          </cell>
          <cell r="F1076">
            <v>214000</v>
          </cell>
        </row>
        <row r="1077">
          <cell r="A1077" t="str">
            <v>KHE10</v>
          </cell>
          <cell r="B1077" t="str">
            <v>KHE912</v>
          </cell>
          <cell r="C1077" t="str">
            <v>Khế, ĐK gốc 9cm ≤ Φ &lt;12cm</v>
          </cell>
          <cell r="D1077" t="str">
            <v>Vối, đường kính 10 cm</v>
          </cell>
          <cell r="E1077" t="str">
            <v>cây</v>
          </cell>
          <cell r="F1077">
            <v>214000</v>
          </cell>
        </row>
        <row r="1078">
          <cell r="A1078" t="str">
            <v>KHE11</v>
          </cell>
          <cell r="B1078" t="str">
            <v>KHE912</v>
          </cell>
          <cell r="C1078" t="str">
            <v>Khế, ĐK gốc 9cm ≤ Φ &lt;12cm</v>
          </cell>
          <cell r="D1078" t="str">
            <v>Vối, đường kính 11 cm</v>
          </cell>
          <cell r="E1078" t="str">
            <v>cây</v>
          </cell>
          <cell r="F1078">
            <v>214000</v>
          </cell>
        </row>
        <row r="1079">
          <cell r="A1079" t="str">
            <v>KHE12</v>
          </cell>
          <cell r="B1079" t="str">
            <v>KHE1215</v>
          </cell>
          <cell r="C1079" t="str">
            <v>Khế ĐK gốc 12cm ≤ Φ &lt;15cm</v>
          </cell>
          <cell r="D1079" t="str">
            <v>Vối, đường kính 12 cm</v>
          </cell>
          <cell r="E1079" t="str">
            <v>cây</v>
          </cell>
          <cell r="F1079">
            <v>251000</v>
          </cell>
        </row>
        <row r="1080">
          <cell r="A1080" t="str">
            <v>KHE13</v>
          </cell>
          <cell r="B1080" t="str">
            <v>KHE1215</v>
          </cell>
          <cell r="C1080" t="str">
            <v>Khế , ĐK gốc 12cm ≤ Φ &lt;15cm</v>
          </cell>
          <cell r="D1080" t="str">
            <v>Vối, đường kính 13 cm</v>
          </cell>
          <cell r="E1080" t="str">
            <v>cây</v>
          </cell>
          <cell r="F1080">
            <v>251000</v>
          </cell>
        </row>
        <row r="1081">
          <cell r="A1081" t="str">
            <v>KHE14</v>
          </cell>
          <cell r="B1081" t="str">
            <v>KHE1215</v>
          </cell>
          <cell r="C1081" t="str">
            <v>Khế,  ĐK gốc 12cm ≤ Φ &lt;15cm</v>
          </cell>
          <cell r="D1081" t="str">
            <v>Vối, đường kính 14 cm</v>
          </cell>
          <cell r="E1081" t="str">
            <v>cây</v>
          </cell>
          <cell r="F1081">
            <v>251000</v>
          </cell>
        </row>
        <row r="1082">
          <cell r="A1082" t="str">
            <v>KHE15</v>
          </cell>
          <cell r="B1082" t="str">
            <v>KHE1520</v>
          </cell>
          <cell r="C1082" t="str">
            <v>Khế,  ĐK gốc 15cm ≤ Φ &lt;20cm</v>
          </cell>
          <cell r="D1082" t="str">
            <v>Vối, đường kính 15 cm</v>
          </cell>
          <cell r="E1082" t="str">
            <v>cây</v>
          </cell>
          <cell r="F1082">
            <v>318000</v>
          </cell>
        </row>
        <row r="1083">
          <cell r="A1083" t="str">
            <v>KHE16</v>
          </cell>
          <cell r="B1083" t="str">
            <v>KHE1520</v>
          </cell>
          <cell r="C1083" t="str">
            <v>Khế, ĐK gốc 15cm ≤ Φ &lt;20cm</v>
          </cell>
          <cell r="D1083" t="str">
            <v>Vối, đường kính 16 cm</v>
          </cell>
          <cell r="E1083" t="str">
            <v>cây</v>
          </cell>
          <cell r="F1083">
            <v>318000</v>
          </cell>
        </row>
        <row r="1084">
          <cell r="A1084" t="str">
            <v>KHE17</v>
          </cell>
          <cell r="B1084" t="str">
            <v>KHE1520</v>
          </cell>
          <cell r="C1084" t="str">
            <v>Khế , ĐK gốc 15cm ≤ Φ &lt;20cm</v>
          </cell>
          <cell r="D1084" t="str">
            <v>Vối, đường kính 17 cm</v>
          </cell>
          <cell r="E1084" t="str">
            <v>cây</v>
          </cell>
          <cell r="F1084">
            <v>318000</v>
          </cell>
        </row>
        <row r="1085">
          <cell r="A1085" t="str">
            <v>KHE18</v>
          </cell>
          <cell r="B1085" t="str">
            <v>KHE1520</v>
          </cell>
          <cell r="C1085" t="str">
            <v>Khế , ĐK gốc 15cm ≤ Φ &lt;20cm</v>
          </cell>
          <cell r="D1085" t="str">
            <v>Vối, đường kính 18 cm</v>
          </cell>
          <cell r="E1085" t="str">
            <v>cây</v>
          </cell>
          <cell r="F1085">
            <v>318000</v>
          </cell>
        </row>
        <row r="1086">
          <cell r="A1086" t="str">
            <v>KHE19</v>
          </cell>
          <cell r="B1086" t="str">
            <v>KHE1520</v>
          </cell>
          <cell r="C1086" t="str">
            <v>Khế , ĐK gốc 15cm ≤ Φ &lt;20cm</v>
          </cell>
          <cell r="D1086" t="str">
            <v>Vối, đường kính 19 cm</v>
          </cell>
          <cell r="E1086" t="str">
            <v>cây</v>
          </cell>
          <cell r="F1086">
            <v>318000</v>
          </cell>
        </row>
        <row r="1087">
          <cell r="A1087" t="str">
            <v>KHE20</v>
          </cell>
          <cell r="B1087" t="str">
            <v>KHE2025</v>
          </cell>
          <cell r="C1087" t="str">
            <v>Khế , ĐK gốc 20cm ≤ Φ &lt;25cm</v>
          </cell>
          <cell r="D1087" t="str">
            <v xml:space="preserve">Vối, đường kính 20 cm </v>
          </cell>
          <cell r="E1087" t="str">
            <v>cây</v>
          </cell>
          <cell r="F1087">
            <v>385000</v>
          </cell>
        </row>
        <row r="1088">
          <cell r="A1088" t="str">
            <v>KHE21</v>
          </cell>
          <cell r="B1088" t="str">
            <v>KHE2025</v>
          </cell>
          <cell r="C1088" t="str">
            <v>Khế , ĐK gốc 20cm ≤ Φ &lt;25cm</v>
          </cell>
          <cell r="D1088" t="str">
            <v xml:space="preserve">Vối, đường kính 21 cm </v>
          </cell>
          <cell r="E1088" t="str">
            <v>cây</v>
          </cell>
          <cell r="F1088">
            <v>385000</v>
          </cell>
        </row>
        <row r="1089">
          <cell r="A1089" t="str">
            <v>KHE22</v>
          </cell>
          <cell r="B1089" t="str">
            <v>KHE2025</v>
          </cell>
          <cell r="C1089" t="str">
            <v>Khế , ĐK gốc 20cm ≤ Φ &lt;25cm</v>
          </cell>
          <cell r="D1089" t="str">
            <v xml:space="preserve">Vối, đường kính 22 cm </v>
          </cell>
          <cell r="E1089" t="str">
            <v>cây</v>
          </cell>
          <cell r="F1089">
            <v>385000</v>
          </cell>
        </row>
        <row r="1090">
          <cell r="A1090" t="str">
            <v>KHE23</v>
          </cell>
          <cell r="B1090" t="str">
            <v>KHE2025</v>
          </cell>
          <cell r="C1090" t="str">
            <v>Khế , ĐK gốc 20cm ≤ Φ &lt;25cm</v>
          </cell>
          <cell r="D1090" t="str">
            <v xml:space="preserve">Vối, đường kính 23 cm </v>
          </cell>
          <cell r="E1090" t="str">
            <v>cây</v>
          </cell>
          <cell r="F1090">
            <v>385000</v>
          </cell>
        </row>
        <row r="1091">
          <cell r="A1091" t="str">
            <v>KHE24</v>
          </cell>
          <cell r="B1091" t="str">
            <v>KHE2025</v>
          </cell>
          <cell r="C1091" t="str">
            <v>Khế , ĐK gốc 20cm ≤ Φ &lt;25cm</v>
          </cell>
          <cell r="D1091" t="str">
            <v xml:space="preserve">Vối, đường kính 24 cm </v>
          </cell>
          <cell r="E1091" t="str">
            <v>cây</v>
          </cell>
          <cell r="F1091">
            <v>385000</v>
          </cell>
        </row>
        <row r="1092">
          <cell r="A1092" t="str">
            <v>KHE25</v>
          </cell>
          <cell r="B1092" t="str">
            <v>KHE2530</v>
          </cell>
          <cell r="C1092" t="str">
            <v>Khế , ĐK gốc 25cm ≤ Φ &lt;30cm</v>
          </cell>
          <cell r="D1092" t="str">
            <v xml:space="preserve">Vối,  đường kính 25 cm </v>
          </cell>
          <cell r="E1092" t="str">
            <v>cây</v>
          </cell>
          <cell r="F1092">
            <v>452000</v>
          </cell>
        </row>
        <row r="1093">
          <cell r="A1093" t="str">
            <v>KHE26</v>
          </cell>
          <cell r="B1093" t="str">
            <v>KHE2530</v>
          </cell>
          <cell r="C1093" t="str">
            <v>Khế , ĐK gốc 25cm ≤ Φ &lt;30cm</v>
          </cell>
          <cell r="D1093" t="str">
            <v xml:space="preserve">Vối, đường kính 26 cm </v>
          </cell>
          <cell r="E1093" t="str">
            <v>cây</v>
          </cell>
          <cell r="F1093">
            <v>452000</v>
          </cell>
        </row>
        <row r="1094">
          <cell r="A1094" t="str">
            <v>KHE27</v>
          </cell>
          <cell r="B1094" t="str">
            <v>KHE2530</v>
          </cell>
          <cell r="C1094" t="str">
            <v>Khế , ĐK gốc 25cm ≤ Φ &lt;30cm</v>
          </cell>
          <cell r="D1094" t="str">
            <v xml:space="preserve">Vối, đường kính 27 cm </v>
          </cell>
          <cell r="E1094" t="str">
            <v>cây</v>
          </cell>
          <cell r="F1094">
            <v>452000</v>
          </cell>
        </row>
        <row r="1095">
          <cell r="A1095" t="str">
            <v>KHE28</v>
          </cell>
          <cell r="B1095" t="str">
            <v>KHE2530</v>
          </cell>
          <cell r="C1095" t="str">
            <v>Khế , ĐK gốc 25cm ≤ Φ &lt;30cm</v>
          </cell>
          <cell r="D1095" t="str">
            <v xml:space="preserve">Vối, đường kính 28 cm </v>
          </cell>
          <cell r="E1095" t="str">
            <v>cây</v>
          </cell>
          <cell r="F1095">
            <v>452000</v>
          </cell>
        </row>
        <row r="1096">
          <cell r="A1096" t="str">
            <v>KHE29</v>
          </cell>
          <cell r="B1096" t="str">
            <v>KHE2530</v>
          </cell>
          <cell r="C1096" t="str">
            <v>Khế , ĐK gốc 25cm ≤ Φ &lt;30cm</v>
          </cell>
          <cell r="D1096" t="str">
            <v xml:space="preserve">Vối, đường kính 29 cm </v>
          </cell>
          <cell r="E1096" t="str">
            <v>cây</v>
          </cell>
          <cell r="F1096">
            <v>452000</v>
          </cell>
        </row>
        <row r="1097">
          <cell r="A1097" t="str">
            <v>KHE30</v>
          </cell>
          <cell r="B1097" t="str">
            <v>KHE30</v>
          </cell>
          <cell r="C1097" t="str">
            <v>Khế , ĐK gốc từ 30 cm trở lên</v>
          </cell>
          <cell r="D1097" t="str">
            <v xml:space="preserve">Vối, đường kính 30 cm </v>
          </cell>
          <cell r="E1097" t="str">
            <v>cây</v>
          </cell>
          <cell r="F1097">
            <v>519000</v>
          </cell>
        </row>
        <row r="1098">
          <cell r="A1098" t="str">
            <v>KHE31</v>
          </cell>
          <cell r="B1098" t="str">
            <v>KHE30</v>
          </cell>
          <cell r="C1098" t="str">
            <v>Khế , ĐK gốc từ 30 cm trở lên</v>
          </cell>
          <cell r="D1098" t="str">
            <v xml:space="preserve">Vối, đường kính 31 cm </v>
          </cell>
          <cell r="E1098" t="str">
            <v>cây</v>
          </cell>
          <cell r="F1098">
            <v>519000</v>
          </cell>
        </row>
        <row r="1099">
          <cell r="A1099" t="str">
            <v>KHE32</v>
          </cell>
          <cell r="B1099" t="str">
            <v>KHE30</v>
          </cell>
          <cell r="C1099" t="str">
            <v>Khế , ĐK gốc từ 30 cm trở lên</v>
          </cell>
          <cell r="D1099" t="str">
            <v xml:space="preserve">Vối, đường kính 32 cm </v>
          </cell>
          <cell r="E1099" t="str">
            <v>cây</v>
          </cell>
          <cell r="F1099">
            <v>519000</v>
          </cell>
        </row>
        <row r="1100">
          <cell r="A1100" t="str">
            <v>KHE33</v>
          </cell>
          <cell r="B1100" t="str">
            <v>KHE30</v>
          </cell>
          <cell r="C1100" t="str">
            <v>Khế , ĐK gốc từ 30 cm trở lên</v>
          </cell>
          <cell r="D1100" t="str">
            <v xml:space="preserve">Vối, đường kính 33 cm </v>
          </cell>
          <cell r="E1100" t="str">
            <v>cây</v>
          </cell>
          <cell r="F1100">
            <v>519000</v>
          </cell>
        </row>
        <row r="1101">
          <cell r="A1101" t="str">
            <v>KHE34</v>
          </cell>
          <cell r="B1101" t="str">
            <v>KHE30</v>
          </cell>
          <cell r="C1101" t="str">
            <v>Khế , ĐK gốc từ 30 cm trở lên</v>
          </cell>
          <cell r="D1101" t="str">
            <v xml:space="preserve">Vối, đường kính 34 cm </v>
          </cell>
          <cell r="E1101" t="str">
            <v>cây</v>
          </cell>
          <cell r="F1101">
            <v>519000</v>
          </cell>
        </row>
        <row r="1102">
          <cell r="A1102" t="str">
            <v>KHE35</v>
          </cell>
          <cell r="B1102" t="str">
            <v>KHE30</v>
          </cell>
          <cell r="C1102" t="str">
            <v>Khế , ĐK gốc từ 30 cm trở lên</v>
          </cell>
          <cell r="D1102" t="str">
            <v xml:space="preserve">Vối, đường kính 35 cm </v>
          </cell>
          <cell r="E1102" t="str">
            <v>cây</v>
          </cell>
          <cell r="F1102">
            <v>519000</v>
          </cell>
        </row>
        <row r="1103">
          <cell r="A1103" t="str">
            <v>KHE36</v>
          </cell>
          <cell r="B1103" t="str">
            <v>KHE30</v>
          </cell>
          <cell r="C1103" t="str">
            <v>Khế , ĐK gốc từ 30 cm trở lên</v>
          </cell>
          <cell r="D1103" t="str">
            <v xml:space="preserve">Vối, đường kính 36 cm </v>
          </cell>
          <cell r="E1103" t="str">
            <v>cây</v>
          </cell>
          <cell r="F1103">
            <v>519000</v>
          </cell>
        </row>
        <row r="1104">
          <cell r="A1104" t="str">
            <v>KHE37</v>
          </cell>
          <cell r="B1104" t="str">
            <v>KHE30</v>
          </cell>
          <cell r="C1104" t="str">
            <v>Khế , ĐK gốc từ 30 cm trở lên</v>
          </cell>
          <cell r="D1104" t="str">
            <v xml:space="preserve">Vối, đường kính 37 cm </v>
          </cell>
          <cell r="E1104" t="str">
            <v>cây</v>
          </cell>
          <cell r="F1104">
            <v>519000</v>
          </cell>
        </row>
        <row r="1105">
          <cell r="A1105" t="str">
            <v>KHE38</v>
          </cell>
          <cell r="B1105" t="str">
            <v>KHE30</v>
          </cell>
          <cell r="C1105" t="str">
            <v>Khế , ĐK gốc từ 30 cm trở lên</v>
          </cell>
          <cell r="D1105" t="str">
            <v xml:space="preserve">Vối, đường kính 38 cm </v>
          </cell>
          <cell r="E1105" t="str">
            <v>cây</v>
          </cell>
          <cell r="F1105">
            <v>519000</v>
          </cell>
        </row>
        <row r="1106">
          <cell r="A1106" t="str">
            <v>KHE39</v>
          </cell>
          <cell r="B1106" t="str">
            <v>KHE30</v>
          </cell>
          <cell r="C1106" t="str">
            <v>Khế , ĐK gốc từ 30 cm trở lên</v>
          </cell>
          <cell r="D1106" t="str">
            <v xml:space="preserve">Vối, đường kính 39 cm </v>
          </cell>
          <cell r="E1106" t="str">
            <v>cây</v>
          </cell>
          <cell r="F1106">
            <v>519000</v>
          </cell>
        </row>
        <row r="1107">
          <cell r="A1107" t="str">
            <v>KHE40</v>
          </cell>
          <cell r="B1107" t="str">
            <v>KHE30</v>
          </cell>
          <cell r="C1107" t="str">
            <v>Khế , ĐK gốc từ 30 cm trở lên</v>
          </cell>
          <cell r="D1107" t="str">
            <v xml:space="preserve">Vối, đường kính 40 cm </v>
          </cell>
          <cell r="E1107" t="str">
            <v>cây</v>
          </cell>
          <cell r="F1107">
            <v>519000</v>
          </cell>
        </row>
        <row r="1108">
          <cell r="A1108" t="str">
            <v>CHANH</v>
          </cell>
          <cell r="C1108" t="str">
            <v>Chanh (theo ĐK gốc của cây, đo ĐK gốc cách mặt đất 15cm)</v>
          </cell>
          <cell r="E1108" t="str">
            <v>cây</v>
          </cell>
        </row>
        <row r="1109">
          <cell r="A1109" t="str">
            <v>CHANHM</v>
          </cell>
          <cell r="B1109" t="str">
            <v>CHANHM</v>
          </cell>
          <cell r="C1109" t="str">
            <v>Chanh, Mới trồng (từ 3 tháng đến dưới 1 năm)</v>
          </cell>
          <cell r="D1109" t="str">
            <v>Chanh, mới trồng từ 3 tháng đến dưới 1 năm tuổi</v>
          </cell>
          <cell r="E1109" t="str">
            <v>cây</v>
          </cell>
          <cell r="F1109">
            <v>34000</v>
          </cell>
        </row>
        <row r="1110">
          <cell r="A1110" t="str">
            <v>CHANHM1</v>
          </cell>
          <cell r="B1110" t="str">
            <v>CHANHM1</v>
          </cell>
          <cell r="C1110" t="str">
            <v>Chanh, Cây trồng từ 1 năm, H từ 0,7m trở lên</v>
          </cell>
          <cell r="D1110" t="str">
            <v xml:space="preserve">Chanh trồng từ 1 năm, cao từ 0,7 m trở lên </v>
          </cell>
          <cell r="E1110" t="str">
            <v>cây</v>
          </cell>
          <cell r="F1110">
            <v>58000</v>
          </cell>
        </row>
        <row r="1111">
          <cell r="A1111" t="str">
            <v>CHANH1</v>
          </cell>
          <cell r="B1111" t="str">
            <v>CHANH1</v>
          </cell>
          <cell r="C1111" t="str">
            <v>Chanh, ĐK gốc 1cm ≤ Φ &lt;2cm</v>
          </cell>
          <cell r="D1111" t="str">
            <v>Chanh đường kính gốc 1 cm</v>
          </cell>
          <cell r="E1111" t="str">
            <v>cây</v>
          </cell>
          <cell r="F1111">
            <v>142000</v>
          </cell>
        </row>
        <row r="1112">
          <cell r="A1112" t="str">
            <v>CHANH2</v>
          </cell>
          <cell r="B1112" t="str">
            <v>CHANH25</v>
          </cell>
          <cell r="C1112" t="str">
            <v>Chanh, ĐK gốc 2cm ≤ Φ &lt;5cm</v>
          </cell>
          <cell r="D1112" t="str">
            <v>Chanh đường kính gốc 2 cm</v>
          </cell>
          <cell r="E1112" t="str">
            <v>cây</v>
          </cell>
          <cell r="F1112">
            <v>214000</v>
          </cell>
        </row>
        <row r="1113">
          <cell r="A1113" t="str">
            <v>CHANH3</v>
          </cell>
          <cell r="B1113" t="str">
            <v>CHANH25</v>
          </cell>
          <cell r="C1113" t="str">
            <v>Chanh, ĐK gốc 2cm ≤ Φ &lt;5cm</v>
          </cell>
          <cell r="D1113" t="str">
            <v>Chanh đường kính gốc 3 cm</v>
          </cell>
          <cell r="E1113" t="str">
            <v>cây</v>
          </cell>
          <cell r="F1113">
            <v>214000</v>
          </cell>
        </row>
        <row r="1114">
          <cell r="A1114" t="str">
            <v>CHANH4</v>
          </cell>
          <cell r="B1114" t="str">
            <v>CHANH25</v>
          </cell>
          <cell r="C1114" t="str">
            <v>Chanh, ĐK gốc 2cm ≤ Φ &lt;5cm</v>
          </cell>
          <cell r="D1114" t="str">
            <v>Chanh đường kính gốc 4 cm</v>
          </cell>
          <cell r="E1114" t="str">
            <v>cây</v>
          </cell>
          <cell r="F1114">
            <v>214000</v>
          </cell>
        </row>
        <row r="1115">
          <cell r="A1115" t="str">
            <v>CHANH5</v>
          </cell>
          <cell r="B1115" t="str">
            <v>CHANH57</v>
          </cell>
          <cell r="C1115" t="str">
            <v>Chanh, ĐK gốc 5cm ≤ Φ &lt;7cm</v>
          </cell>
          <cell r="D1115" t="str">
            <v>Chanh đường kính gốc 5 cm</v>
          </cell>
          <cell r="E1115" t="str">
            <v>cây</v>
          </cell>
          <cell r="F1115">
            <v>298000</v>
          </cell>
        </row>
        <row r="1116">
          <cell r="A1116" t="str">
            <v>CHANH6</v>
          </cell>
          <cell r="B1116" t="str">
            <v>CHANH57</v>
          </cell>
          <cell r="C1116" t="str">
            <v>Chanh, ĐK gốc 5cm ≤ Φ &lt;7cm</v>
          </cell>
          <cell r="D1116" t="str">
            <v>Chanh đường kính gốc 6 cm</v>
          </cell>
          <cell r="E1116" t="str">
            <v>cây</v>
          </cell>
          <cell r="F1116">
            <v>298000</v>
          </cell>
        </row>
        <row r="1117">
          <cell r="A1117" t="str">
            <v>CHANH7</v>
          </cell>
          <cell r="B1117" t="str">
            <v>CHANH79</v>
          </cell>
          <cell r="C1117" t="str">
            <v>Chanh, ĐK gốc 7cm ≤ Φ &lt;9cm</v>
          </cell>
          <cell r="D1117" t="str">
            <v>Chanh đường kính gốc 7 cm</v>
          </cell>
          <cell r="E1117" t="str">
            <v>cây</v>
          </cell>
          <cell r="F1117">
            <v>406000</v>
          </cell>
        </row>
        <row r="1118">
          <cell r="A1118" t="str">
            <v>CHANH8</v>
          </cell>
          <cell r="B1118" t="str">
            <v>CHANH79</v>
          </cell>
          <cell r="C1118" t="str">
            <v>Chanh, ĐK gốc 7cm ≤ Φ &lt;9cm</v>
          </cell>
          <cell r="D1118" t="str">
            <v>Chanh đường kính gốc 8 cm</v>
          </cell>
          <cell r="E1118" t="str">
            <v>cây</v>
          </cell>
          <cell r="F1118">
            <v>406000</v>
          </cell>
        </row>
        <row r="1119">
          <cell r="A1119" t="str">
            <v>CHANH9</v>
          </cell>
          <cell r="B1119" t="str">
            <v>CHANH912</v>
          </cell>
          <cell r="C1119" t="str">
            <v>Chanh, ĐK gốc 9cm ≤ Φ &lt;12cm</v>
          </cell>
          <cell r="D1119" t="str">
            <v>Chanh đường kính gốc 9 cm</v>
          </cell>
          <cell r="E1119" t="str">
            <v>cây</v>
          </cell>
          <cell r="F1119">
            <v>514000</v>
          </cell>
        </row>
        <row r="1120">
          <cell r="A1120" t="str">
            <v>CHANH10</v>
          </cell>
          <cell r="B1120" t="str">
            <v>CHANH912</v>
          </cell>
          <cell r="C1120" t="str">
            <v>Chanh, ĐK gốc 9cm ≤ Φ &lt;12cm</v>
          </cell>
          <cell r="D1120" t="str">
            <v>Chanh đường kính gốc 10 cm</v>
          </cell>
          <cell r="E1120" t="str">
            <v>cây</v>
          </cell>
          <cell r="F1120">
            <v>514000</v>
          </cell>
        </row>
        <row r="1121">
          <cell r="A1121" t="str">
            <v>CHANH11</v>
          </cell>
          <cell r="B1121" t="str">
            <v>CHANH912</v>
          </cell>
          <cell r="C1121" t="str">
            <v>Chanh, ĐK gốc 9cm ≤ Φ &lt;12cm</v>
          </cell>
          <cell r="D1121" t="str">
            <v>Chanh đường kính gốc 11 cm</v>
          </cell>
          <cell r="E1121" t="str">
            <v>cây</v>
          </cell>
          <cell r="F1121">
            <v>514000</v>
          </cell>
        </row>
        <row r="1122">
          <cell r="A1122" t="str">
            <v>CHANH12</v>
          </cell>
          <cell r="B1122" t="str">
            <v>CHANH1212</v>
          </cell>
          <cell r="C1122" t="str">
            <v>Chanh, ĐK gốc từ 12 cm trở lên</v>
          </cell>
          <cell r="D1122" t="str">
            <v>Chanh đường kính gốc 12 cm</v>
          </cell>
          <cell r="E1122" t="str">
            <v>cây</v>
          </cell>
          <cell r="F1122">
            <v>622000</v>
          </cell>
        </row>
        <row r="1123">
          <cell r="A1123" t="str">
            <v>CHANH13</v>
          </cell>
          <cell r="B1123" t="str">
            <v>CHANH1212</v>
          </cell>
          <cell r="C1123" t="str">
            <v>Chanh, ĐK gốc từ 12 cm trở lên</v>
          </cell>
          <cell r="D1123" t="str">
            <v>Chanh đường kính gốc 13 cm</v>
          </cell>
          <cell r="E1123" t="str">
            <v>cây</v>
          </cell>
          <cell r="F1123">
            <v>622000</v>
          </cell>
        </row>
        <row r="1124">
          <cell r="A1124" t="str">
            <v>CHANH14</v>
          </cell>
          <cell r="B1124" t="str">
            <v>CHANH1212</v>
          </cell>
          <cell r="C1124" t="str">
            <v>Chanh, ĐK gốc từ 12 cm trở lên</v>
          </cell>
          <cell r="D1124" t="str">
            <v>Chanh đường kính gốc 14 cm</v>
          </cell>
          <cell r="E1124" t="str">
            <v>cây</v>
          </cell>
          <cell r="F1124">
            <v>622000</v>
          </cell>
        </row>
        <row r="1125">
          <cell r="A1125" t="str">
            <v>CHANH15</v>
          </cell>
          <cell r="B1125" t="str">
            <v>CHANH1212</v>
          </cell>
          <cell r="C1125" t="str">
            <v>Chanh, ĐK gốc từ 12 cm trở lên</v>
          </cell>
          <cell r="D1125" t="str">
            <v>Chanh đường kính gốc 15 cm</v>
          </cell>
          <cell r="E1125" t="str">
            <v>cây</v>
          </cell>
          <cell r="F1125">
            <v>622000</v>
          </cell>
        </row>
        <row r="1126">
          <cell r="A1126" t="str">
            <v>CHANH16</v>
          </cell>
          <cell r="B1126" t="str">
            <v>CHANH1212</v>
          </cell>
          <cell r="C1126" t="str">
            <v>Chanh, ĐK gốc từ 12 cm trở lên</v>
          </cell>
          <cell r="D1126" t="str">
            <v>Chanh đường kính gốc 16 cm</v>
          </cell>
          <cell r="E1126" t="str">
            <v>cây</v>
          </cell>
          <cell r="F1126">
            <v>622000</v>
          </cell>
        </row>
        <row r="1127">
          <cell r="A1127" t="str">
            <v>CHANH17</v>
          </cell>
          <cell r="B1127" t="str">
            <v>CHANH1212</v>
          </cell>
          <cell r="C1127" t="str">
            <v>Chanh, ĐK gốc từ 12 cm trở lên</v>
          </cell>
          <cell r="D1127" t="str">
            <v>Chanh đường kính gốc 17 cm</v>
          </cell>
          <cell r="E1127" t="str">
            <v>cây</v>
          </cell>
          <cell r="F1127">
            <v>622000</v>
          </cell>
        </row>
        <row r="1128">
          <cell r="A1128" t="str">
            <v>CHANH18</v>
          </cell>
          <cell r="B1128" t="str">
            <v>CHANH1212</v>
          </cell>
          <cell r="C1128" t="str">
            <v>Chanh, ĐK gốc từ 12 cm trở lên</v>
          </cell>
          <cell r="D1128" t="str">
            <v>Chanh đường kính gốc 18 cm</v>
          </cell>
          <cell r="E1128" t="str">
            <v>cây</v>
          </cell>
          <cell r="F1128">
            <v>622000</v>
          </cell>
        </row>
        <row r="1129">
          <cell r="A1129" t="str">
            <v>CHANH19</v>
          </cell>
          <cell r="B1129" t="str">
            <v>CHANH1212</v>
          </cell>
          <cell r="C1129" t="str">
            <v>Chanh, ĐK gốc từ 12 cm trở lên</v>
          </cell>
          <cell r="D1129" t="str">
            <v>Chanh đường kính gốc 19 cm</v>
          </cell>
          <cell r="E1129" t="str">
            <v>cây</v>
          </cell>
          <cell r="F1129">
            <v>622000</v>
          </cell>
        </row>
        <row r="1130">
          <cell r="A1130" t="str">
            <v>CHANH20</v>
          </cell>
          <cell r="B1130" t="str">
            <v>CHANH1212</v>
          </cell>
          <cell r="C1130" t="str">
            <v>Chanh, ĐK gốc từ 12 cm trở lên</v>
          </cell>
          <cell r="D1130" t="str">
            <v>Chanh đường kính gốc 20 cm</v>
          </cell>
          <cell r="E1130" t="str">
            <v>cây</v>
          </cell>
          <cell r="F1130">
            <v>622000</v>
          </cell>
        </row>
        <row r="1131">
          <cell r="C1131" t="str">
            <v>Vú sữa, Hồng xiêm, Trứng gà, (theo ĐK gốc của cây, đo ĐK gốc cách mặt đất 20cm)</v>
          </cell>
          <cell r="E1131" t="str">
            <v>cây</v>
          </cell>
        </row>
        <row r="1132">
          <cell r="A1132" t="str">
            <v>VUSUAM</v>
          </cell>
          <cell r="B1132" t="str">
            <v>VUSUAM</v>
          </cell>
          <cell r="C1132" t="str">
            <v>Vú Sữa, Mới trồng từ 3 tháng đến dưới 1 năm</v>
          </cell>
          <cell r="D1132" t="str">
            <v xml:space="preserve">Cây Vú Sữa mới trồng từ 3 tháng đến dưới 1 năm tuổi </v>
          </cell>
          <cell r="E1132" t="str">
            <v>cây</v>
          </cell>
          <cell r="F1132">
            <v>42000</v>
          </cell>
        </row>
        <row r="1133">
          <cell r="A1133" t="str">
            <v>VUSUAM1</v>
          </cell>
          <cell r="B1133" t="str">
            <v>VUSUAM1</v>
          </cell>
          <cell r="C1133" t="str">
            <v>Vú Sữa, Trồng từ 1 năm, H từ 0,7m trở lên</v>
          </cell>
          <cell r="D1133" t="str">
            <v xml:space="preserve">Cây Vú Sữa trồng từ 1 năm, cao từ 0,7 m trở lên  </v>
          </cell>
          <cell r="E1133" t="str">
            <v>cây</v>
          </cell>
          <cell r="F1133">
            <v>64000</v>
          </cell>
        </row>
        <row r="1134">
          <cell r="A1134" t="str">
            <v>VUSUA2</v>
          </cell>
          <cell r="B1134" t="str">
            <v>VUSUA25</v>
          </cell>
          <cell r="C1134" t="str">
            <v>Vú Sữa, ĐK gốc 2cm ≤ Φ &lt;5cm</v>
          </cell>
          <cell r="D1134" t="str">
            <v xml:space="preserve">Vú Sữa đường kính 2 cm </v>
          </cell>
          <cell r="E1134" t="str">
            <v>cây</v>
          </cell>
          <cell r="F1134">
            <v>86000</v>
          </cell>
        </row>
        <row r="1135">
          <cell r="A1135" t="str">
            <v>VUSUA3</v>
          </cell>
          <cell r="B1135" t="str">
            <v>VUSUA25</v>
          </cell>
          <cell r="C1135" t="str">
            <v>Vú Sữa, ĐK gốc 2cm ≤ Φ &lt;5cm</v>
          </cell>
          <cell r="D1135" t="str">
            <v xml:space="preserve">Vú Sữa đường kính 3 cm </v>
          </cell>
          <cell r="E1135" t="str">
            <v>cây</v>
          </cell>
          <cell r="F1135">
            <v>86000</v>
          </cell>
        </row>
        <row r="1136">
          <cell r="A1136" t="str">
            <v>VUSUA4</v>
          </cell>
          <cell r="B1136" t="str">
            <v>VUSUA25</v>
          </cell>
          <cell r="C1136" t="str">
            <v>Vú Sữa, ĐK gốc 2cm ≤ Φ &lt;5cm</v>
          </cell>
          <cell r="D1136" t="str">
            <v xml:space="preserve">Vú Sữa đường kính 4 cm </v>
          </cell>
          <cell r="E1136" t="str">
            <v>cây</v>
          </cell>
          <cell r="F1136">
            <v>86000</v>
          </cell>
        </row>
        <row r="1137">
          <cell r="A1137" t="str">
            <v>VUSUA5</v>
          </cell>
          <cell r="B1137" t="str">
            <v>VUSUA57</v>
          </cell>
          <cell r="C1137" t="str">
            <v>Vú Sữa, ĐK gốc 5cm ≤ Φ &lt;7cm</v>
          </cell>
          <cell r="D1137" t="str">
            <v xml:space="preserve">Vú Sữa đường kính 5 cm </v>
          </cell>
          <cell r="E1137" t="str">
            <v>cây</v>
          </cell>
          <cell r="F1137">
            <v>183000</v>
          </cell>
        </row>
        <row r="1138">
          <cell r="A1138" t="str">
            <v>VUSUA6</v>
          </cell>
          <cell r="B1138" t="str">
            <v>VUSUA57</v>
          </cell>
          <cell r="C1138" t="str">
            <v>Vú Sữa, ĐK gốc 5cm ≤ Φ &lt;7cm</v>
          </cell>
          <cell r="D1138" t="str">
            <v xml:space="preserve">Vú Sữa đường kính 6 cm </v>
          </cell>
          <cell r="E1138" t="str">
            <v>cây</v>
          </cell>
          <cell r="F1138">
            <v>183000</v>
          </cell>
        </row>
        <row r="1139">
          <cell r="A1139" t="str">
            <v>VUSUA7</v>
          </cell>
          <cell r="B1139" t="str">
            <v>VUSUA79</v>
          </cell>
          <cell r="C1139" t="str">
            <v>Vú Sữa, ĐK gốc 7cm ≤ Φ &lt;9cm</v>
          </cell>
          <cell r="D1139" t="str">
            <v xml:space="preserve">Vú Sữa đường kính 7 cm </v>
          </cell>
          <cell r="E1139" t="str">
            <v>cây</v>
          </cell>
          <cell r="F1139">
            <v>280000</v>
          </cell>
        </row>
        <row r="1140">
          <cell r="A1140" t="str">
            <v>VUSUA8</v>
          </cell>
          <cell r="B1140" t="str">
            <v>VUSUA79</v>
          </cell>
          <cell r="C1140" t="str">
            <v>Vú Sữa, ĐK gốc 7cm ≤ Φ &lt;9cm</v>
          </cell>
          <cell r="D1140" t="str">
            <v xml:space="preserve">Vú Sữa đường kính 8 cm </v>
          </cell>
          <cell r="E1140" t="str">
            <v>cây</v>
          </cell>
          <cell r="F1140">
            <v>28000</v>
          </cell>
        </row>
        <row r="1141">
          <cell r="A1141" t="str">
            <v>VUSUA9</v>
          </cell>
          <cell r="B1141" t="str">
            <v>VUSUA912</v>
          </cell>
          <cell r="C1141" t="str">
            <v>Vú Sữa, ĐK gốc 9cm ≤ Φ &lt;12cm</v>
          </cell>
          <cell r="D1141" t="str">
            <v xml:space="preserve">Vú Sữa đường kính 9 cm </v>
          </cell>
          <cell r="E1141" t="str">
            <v>cây</v>
          </cell>
          <cell r="F1141">
            <v>452000</v>
          </cell>
        </row>
        <row r="1142">
          <cell r="A1142" t="str">
            <v>VUSUA10</v>
          </cell>
          <cell r="B1142" t="str">
            <v>VUSUA912</v>
          </cell>
          <cell r="C1142" t="str">
            <v>Vú Sữa, ĐK gốc 9cm ≤ Φ &lt;12cm</v>
          </cell>
          <cell r="D1142" t="str">
            <v xml:space="preserve">Vú Sữa đường kính 10 cm </v>
          </cell>
          <cell r="E1142" t="str">
            <v>cây</v>
          </cell>
          <cell r="F1142">
            <v>452000</v>
          </cell>
        </row>
        <row r="1143">
          <cell r="A1143" t="str">
            <v>VUSUA11</v>
          </cell>
          <cell r="B1143" t="str">
            <v>VUSUA912</v>
          </cell>
          <cell r="C1143" t="str">
            <v>Vú Sữa, ĐK gốc 9cm ≤ Φ &lt;12cm</v>
          </cell>
          <cell r="D1143" t="str">
            <v xml:space="preserve">Vú Sữa đường kính 11 cm </v>
          </cell>
          <cell r="E1143" t="str">
            <v>cây</v>
          </cell>
          <cell r="F1143">
            <v>452000</v>
          </cell>
        </row>
        <row r="1144">
          <cell r="A1144" t="str">
            <v>VUSUA12</v>
          </cell>
          <cell r="B1144" t="str">
            <v>VUSUA1215</v>
          </cell>
          <cell r="C1144" t="str">
            <v>Vú Sữa, ĐK gốc 12cm ≤ Φ &lt;15cm</v>
          </cell>
          <cell r="D1144" t="str">
            <v xml:space="preserve">Vú Sữa đường kính 12 cm </v>
          </cell>
          <cell r="E1144" t="str">
            <v>cây</v>
          </cell>
          <cell r="F1144">
            <v>774000</v>
          </cell>
        </row>
        <row r="1145">
          <cell r="A1145" t="str">
            <v>VUSUA13</v>
          </cell>
          <cell r="B1145" t="str">
            <v>VUSUA1215</v>
          </cell>
          <cell r="C1145" t="str">
            <v>Vú Sữa, ĐK gốc 12cm ≤ Φ &lt;15cm</v>
          </cell>
          <cell r="D1145" t="str">
            <v xml:space="preserve">Vú Sữa đường kính 13 cm </v>
          </cell>
          <cell r="E1145" t="str">
            <v>cây</v>
          </cell>
          <cell r="F1145">
            <v>774000</v>
          </cell>
        </row>
        <row r="1146">
          <cell r="A1146" t="str">
            <v>VUSUA14</v>
          </cell>
          <cell r="B1146" t="str">
            <v>VUSUA1215</v>
          </cell>
          <cell r="C1146" t="str">
            <v>Vú Sữa, ĐK gốc 12cm ≤ Φ &lt;15cm</v>
          </cell>
          <cell r="D1146" t="str">
            <v xml:space="preserve">Vú Sữa đường kính 14 cm </v>
          </cell>
          <cell r="E1146" t="str">
            <v>cây</v>
          </cell>
          <cell r="F1146">
            <v>774000</v>
          </cell>
        </row>
        <row r="1147">
          <cell r="A1147" t="str">
            <v>VUSUA15</v>
          </cell>
          <cell r="B1147" t="str">
            <v>VUSUA1520</v>
          </cell>
          <cell r="C1147" t="str">
            <v>Vú Sữa, ĐK gốc 15cm ≤ Φ &lt;20cm</v>
          </cell>
          <cell r="D1147" t="str">
            <v xml:space="preserve">Vú Sữa đường kính 15 cm </v>
          </cell>
          <cell r="E1147" t="str">
            <v>cây</v>
          </cell>
          <cell r="F1147">
            <v>1096000</v>
          </cell>
        </row>
        <row r="1148">
          <cell r="A1148" t="str">
            <v>VUSUA16</v>
          </cell>
          <cell r="B1148" t="str">
            <v>VUSUA1520</v>
          </cell>
          <cell r="C1148" t="str">
            <v>Vú Sữa, ĐK gốc 15cm ≤ Φ &lt;20cm</v>
          </cell>
          <cell r="D1148" t="str">
            <v xml:space="preserve">Vú Sữa đường kính 16 cm </v>
          </cell>
          <cell r="E1148" t="str">
            <v>cây</v>
          </cell>
          <cell r="F1148">
            <v>1096000</v>
          </cell>
        </row>
        <row r="1149">
          <cell r="A1149" t="str">
            <v>VUSUA17</v>
          </cell>
          <cell r="B1149" t="str">
            <v>VUSUA1520</v>
          </cell>
          <cell r="C1149" t="str">
            <v>Vú Sữa, ĐK gốc 15cm ≤ Φ &lt;20cm</v>
          </cell>
          <cell r="D1149" t="str">
            <v xml:space="preserve">Vú Sữa đường kính 17 cm </v>
          </cell>
          <cell r="E1149" t="str">
            <v>cây</v>
          </cell>
          <cell r="F1149">
            <v>1096000</v>
          </cell>
        </row>
        <row r="1150">
          <cell r="A1150" t="str">
            <v>VUSUA18</v>
          </cell>
          <cell r="B1150" t="str">
            <v>VUSUA1520</v>
          </cell>
          <cell r="C1150" t="str">
            <v>Vú Sữa, ĐK gốc 15cm ≤ Φ &lt;20cm</v>
          </cell>
          <cell r="D1150" t="str">
            <v xml:space="preserve">Vú Sữa đường kính 18 cm </v>
          </cell>
          <cell r="E1150" t="str">
            <v>cây</v>
          </cell>
          <cell r="F1150">
            <v>1096000</v>
          </cell>
        </row>
        <row r="1151">
          <cell r="A1151" t="str">
            <v>VUSUA19</v>
          </cell>
          <cell r="B1151" t="str">
            <v>VUSUA1520</v>
          </cell>
          <cell r="C1151" t="str">
            <v>Vú Sữa, ĐK gốc 15cm ≤ Φ &lt;20cm</v>
          </cell>
          <cell r="D1151" t="str">
            <v xml:space="preserve">Vú Sữa đường kính 19 cm </v>
          </cell>
          <cell r="E1151" t="str">
            <v>cây</v>
          </cell>
          <cell r="F1151">
            <v>1096000</v>
          </cell>
        </row>
        <row r="1152">
          <cell r="A1152" t="str">
            <v>VUSUA20</v>
          </cell>
          <cell r="B1152" t="str">
            <v>VUSUA2025</v>
          </cell>
          <cell r="C1152" t="str">
            <v>Vú Sữa, ĐK gốc 20cm ≤ Φ &lt;25cm</v>
          </cell>
          <cell r="D1152" t="str">
            <v xml:space="preserve">Vú Sữa đường kính 20 cm </v>
          </cell>
          <cell r="E1152" t="str">
            <v>cây</v>
          </cell>
          <cell r="F1152">
            <v>1718000</v>
          </cell>
        </row>
        <row r="1153">
          <cell r="A1153" t="str">
            <v>VUSUA21</v>
          </cell>
          <cell r="B1153" t="str">
            <v>VUSUA2025</v>
          </cell>
          <cell r="C1153" t="str">
            <v>Vú Sữa, ĐK gốc 20cm ≤ Φ &lt;25cm</v>
          </cell>
          <cell r="D1153" t="str">
            <v xml:space="preserve">Vú Sữa đường kính 21 cm </v>
          </cell>
          <cell r="E1153" t="str">
            <v>cây</v>
          </cell>
          <cell r="F1153">
            <v>1718000</v>
          </cell>
        </row>
        <row r="1154">
          <cell r="A1154" t="str">
            <v>VUSUA22</v>
          </cell>
          <cell r="B1154" t="str">
            <v>VUSUA2025</v>
          </cell>
          <cell r="C1154" t="str">
            <v>Vú Sữa, ĐK gốc 20cm ≤ Φ &lt;25cm</v>
          </cell>
          <cell r="D1154" t="str">
            <v xml:space="preserve">Vú Sữa đường kính 22 cm </v>
          </cell>
          <cell r="E1154" t="str">
            <v>cây</v>
          </cell>
          <cell r="F1154">
            <v>1718000</v>
          </cell>
        </row>
        <row r="1155">
          <cell r="A1155" t="str">
            <v>VUSUA23</v>
          </cell>
          <cell r="B1155" t="str">
            <v>VUSUA2025</v>
          </cell>
          <cell r="C1155" t="str">
            <v>Vú Sữa, ĐK gốc 20cm ≤ Φ &lt;25cm</v>
          </cell>
          <cell r="D1155" t="str">
            <v xml:space="preserve">Vú Sữa đường kính 23 cm </v>
          </cell>
          <cell r="E1155" t="str">
            <v>cây</v>
          </cell>
          <cell r="F1155">
            <v>1718000</v>
          </cell>
        </row>
        <row r="1156">
          <cell r="A1156" t="str">
            <v>VUSUA24</v>
          </cell>
          <cell r="B1156" t="str">
            <v>VUSUA2025</v>
          </cell>
          <cell r="C1156" t="str">
            <v>Vú Sữa, ĐK gốc 20cm ≤ Φ &lt;25cm</v>
          </cell>
          <cell r="D1156" t="str">
            <v xml:space="preserve">Vú Sữa đường kính 24 cm </v>
          </cell>
          <cell r="E1156" t="str">
            <v>cây</v>
          </cell>
          <cell r="F1156">
            <v>1718000</v>
          </cell>
        </row>
        <row r="1157">
          <cell r="A1157" t="str">
            <v>VUSUA25</v>
          </cell>
          <cell r="B1157" t="str">
            <v>VUSUA2530</v>
          </cell>
          <cell r="C1157" t="str">
            <v>Vú Sữa, ĐK gốc 25cm ≤ Φ &lt;30cm</v>
          </cell>
          <cell r="D1157" t="str">
            <v xml:space="preserve">Vú Sữa đường kính 25 cm </v>
          </cell>
          <cell r="E1157" t="str">
            <v>cây</v>
          </cell>
          <cell r="F1157">
            <v>2490000</v>
          </cell>
        </row>
        <row r="1158">
          <cell r="A1158" t="str">
            <v>VUSUA26</v>
          </cell>
          <cell r="B1158" t="str">
            <v>VUSUA2530</v>
          </cell>
          <cell r="C1158" t="str">
            <v>Vú Sữa, ĐK gốc 25cm ≤ Φ &lt;30cm</v>
          </cell>
          <cell r="D1158" t="str">
            <v xml:space="preserve">Vú Sữa đường kính 26 cm </v>
          </cell>
          <cell r="E1158" t="str">
            <v>cây</v>
          </cell>
          <cell r="F1158">
            <v>2490000</v>
          </cell>
        </row>
        <row r="1159">
          <cell r="A1159" t="str">
            <v>VUSUA27</v>
          </cell>
          <cell r="B1159" t="str">
            <v>VUSUA2530</v>
          </cell>
          <cell r="C1159" t="str">
            <v>Vú Sữa, ĐK gốc 25cm ≤ Φ &lt;30cm</v>
          </cell>
          <cell r="D1159" t="str">
            <v xml:space="preserve">Vú Sữa đường kính 27 cm </v>
          </cell>
          <cell r="E1159" t="str">
            <v>cây</v>
          </cell>
          <cell r="F1159">
            <v>2490000</v>
          </cell>
        </row>
        <row r="1160">
          <cell r="A1160" t="str">
            <v>VUSUA28</v>
          </cell>
          <cell r="B1160" t="str">
            <v>VUSUA2530</v>
          </cell>
          <cell r="C1160" t="str">
            <v>Vú Sữa, ĐK gốc 25cm ≤ Φ &lt;30cm</v>
          </cell>
          <cell r="D1160" t="str">
            <v xml:space="preserve">Vú Sữa đường kính 28 cm </v>
          </cell>
          <cell r="E1160" t="str">
            <v>cây</v>
          </cell>
          <cell r="F1160">
            <v>2490000</v>
          </cell>
        </row>
        <row r="1161">
          <cell r="A1161" t="str">
            <v>VUSUA29</v>
          </cell>
          <cell r="B1161" t="str">
            <v>VUSUA2530</v>
          </cell>
          <cell r="C1161" t="str">
            <v>Vú Sữa, ĐK gốc 25cm ≤ Φ &lt;30cm</v>
          </cell>
          <cell r="D1161" t="str">
            <v xml:space="preserve">Vú Sữa đường kính 29 cm </v>
          </cell>
          <cell r="E1161" t="str">
            <v>cây</v>
          </cell>
          <cell r="F1161">
            <v>2490000</v>
          </cell>
        </row>
        <row r="1162">
          <cell r="A1162" t="str">
            <v>VUSUA30</v>
          </cell>
          <cell r="B1162" t="str">
            <v>VUSUA3535</v>
          </cell>
          <cell r="C1162" t="str">
            <v>Vú Sữa, ĐK gốc từ 35 cm trở lên</v>
          </cell>
          <cell r="D1162" t="str">
            <v xml:space="preserve">Vú Sữa đường kính 30 cm </v>
          </cell>
          <cell r="E1162" t="str">
            <v>cây</v>
          </cell>
          <cell r="F1162">
            <v>3262000</v>
          </cell>
        </row>
        <row r="1163">
          <cell r="A1163" t="str">
            <v>VUSUA31</v>
          </cell>
          <cell r="B1163" t="str">
            <v>VUSUA3535</v>
          </cell>
          <cell r="C1163" t="str">
            <v>Vú Sữa, ĐK gốc từ 35 cm trở lên</v>
          </cell>
          <cell r="D1163" t="str">
            <v xml:space="preserve">Vú Sữa đường kính 31 cm </v>
          </cell>
          <cell r="E1163" t="str">
            <v>cây</v>
          </cell>
          <cell r="F1163">
            <v>3262000</v>
          </cell>
        </row>
        <row r="1164">
          <cell r="A1164" t="str">
            <v>VUSUA32</v>
          </cell>
          <cell r="B1164" t="str">
            <v>VUSUA3535</v>
          </cell>
          <cell r="C1164" t="str">
            <v>Vú Sữa, ĐK gốc từ 35 cm trở lên</v>
          </cell>
          <cell r="D1164" t="str">
            <v xml:space="preserve">Vú Sữa đường kính 32 cm </v>
          </cell>
          <cell r="E1164" t="str">
            <v>cây</v>
          </cell>
          <cell r="F1164">
            <v>3262000</v>
          </cell>
        </row>
        <row r="1165">
          <cell r="A1165" t="str">
            <v>VUSUA33</v>
          </cell>
          <cell r="B1165" t="str">
            <v>VUSUA3535</v>
          </cell>
          <cell r="C1165" t="str">
            <v>Vú Sữa, ĐK gốc từ 35 cm trở lên</v>
          </cell>
          <cell r="D1165" t="str">
            <v xml:space="preserve">Vú Sữa đường kính 33 cm </v>
          </cell>
          <cell r="E1165" t="str">
            <v>cây</v>
          </cell>
          <cell r="F1165">
            <v>3262000</v>
          </cell>
        </row>
        <row r="1166">
          <cell r="A1166" t="str">
            <v>VUSUA34</v>
          </cell>
          <cell r="B1166" t="str">
            <v>VUSUA3535</v>
          </cell>
          <cell r="C1166" t="str">
            <v>Vú Sữa, ĐK gốc từ 35 cm trở lên</v>
          </cell>
          <cell r="D1166" t="str">
            <v xml:space="preserve">Vú Sữa đường kính 34 cm </v>
          </cell>
          <cell r="E1166" t="str">
            <v>cây</v>
          </cell>
          <cell r="F1166">
            <v>3262000</v>
          </cell>
        </row>
        <row r="1167">
          <cell r="A1167" t="str">
            <v>VUSUA35</v>
          </cell>
          <cell r="B1167" t="str">
            <v>VUSUA3535</v>
          </cell>
          <cell r="C1167" t="str">
            <v>Vú Sữa, ĐK gốc từ 35 cm trở lên</v>
          </cell>
          <cell r="D1167" t="str">
            <v xml:space="preserve">Vú Sữa đường kính 35 cm </v>
          </cell>
          <cell r="E1167" t="str">
            <v>cây</v>
          </cell>
          <cell r="F1167">
            <v>3262000</v>
          </cell>
        </row>
        <row r="1168">
          <cell r="A1168" t="str">
            <v>VUSUA36</v>
          </cell>
          <cell r="B1168" t="str">
            <v>VUSUA3535</v>
          </cell>
          <cell r="C1168" t="str">
            <v>Vú Sữa, ĐK gốc từ 35 cm trở lên</v>
          </cell>
          <cell r="D1168" t="str">
            <v xml:space="preserve">Vú Sữa đường kính 36 cm </v>
          </cell>
          <cell r="E1168" t="str">
            <v>cây</v>
          </cell>
          <cell r="F1168">
            <v>3262000</v>
          </cell>
        </row>
        <row r="1169">
          <cell r="A1169" t="str">
            <v>VUSUA37</v>
          </cell>
          <cell r="B1169" t="str">
            <v>VUSUA3535</v>
          </cell>
          <cell r="C1169" t="str">
            <v>Vú Sữa, ĐK gốc từ 35 cm trở lên</v>
          </cell>
          <cell r="D1169" t="str">
            <v xml:space="preserve">Vú Sữa đường kính 37 cm </v>
          </cell>
          <cell r="E1169" t="str">
            <v>cây</v>
          </cell>
          <cell r="F1169">
            <v>3262000</v>
          </cell>
        </row>
        <row r="1170">
          <cell r="A1170" t="str">
            <v>VUSUA38</v>
          </cell>
          <cell r="B1170" t="str">
            <v>VUSUA3535</v>
          </cell>
          <cell r="C1170" t="str">
            <v>Vú Sữa, ĐK gốc từ 35 cm trở lên</v>
          </cell>
          <cell r="D1170" t="str">
            <v xml:space="preserve">Vú Sữa đường kính 38 cm </v>
          </cell>
          <cell r="E1170" t="str">
            <v>cây</v>
          </cell>
          <cell r="F1170">
            <v>3262000</v>
          </cell>
        </row>
        <row r="1171">
          <cell r="A1171" t="str">
            <v>VUSUA39</v>
          </cell>
          <cell r="B1171" t="str">
            <v>VUSUA3535</v>
          </cell>
          <cell r="C1171" t="str">
            <v>Vú Sữa, ĐK gốc từ 35 cm trở lên</v>
          </cell>
          <cell r="D1171" t="str">
            <v xml:space="preserve">Vú Sữa đường kính 39 cm </v>
          </cell>
          <cell r="E1171" t="str">
            <v>cây</v>
          </cell>
          <cell r="F1171">
            <v>3262000</v>
          </cell>
        </row>
        <row r="1172">
          <cell r="A1172" t="str">
            <v>VUSUA40</v>
          </cell>
          <cell r="B1172" t="str">
            <v>VUSUA3535</v>
          </cell>
          <cell r="C1172" t="str">
            <v>Vú Sữa, ĐK gốc từ 35 cm trở lên</v>
          </cell>
          <cell r="D1172" t="str">
            <v xml:space="preserve">Vú Sữa đường kính 40 cm </v>
          </cell>
          <cell r="E1172" t="str">
            <v>cây</v>
          </cell>
          <cell r="F1172">
            <v>3262000</v>
          </cell>
        </row>
        <row r="1173">
          <cell r="A1173" t="str">
            <v>HXM</v>
          </cell>
          <cell r="B1173" t="str">
            <v>HXM</v>
          </cell>
          <cell r="C1173" t="str">
            <v>Cây Hồng Xiêm, Mới trồng từ 3 tháng đến dưới 1 năm</v>
          </cell>
          <cell r="D1173" t="str">
            <v xml:space="preserve">Cây Hồng Xiêm, mới trồng từ 3 tháng đến dưới 1 năm tuổi </v>
          </cell>
          <cell r="E1173" t="str">
            <v>cây</v>
          </cell>
          <cell r="F1173">
            <v>1718000</v>
          </cell>
        </row>
        <row r="1174">
          <cell r="A1174" t="str">
            <v>HXM1</v>
          </cell>
          <cell r="B1174" t="str">
            <v>HXM1</v>
          </cell>
          <cell r="C1174" t="str">
            <v>Hồng Xiêm, Trồng từ 1 năm, H từ 0,7m trở lên</v>
          </cell>
          <cell r="D1174" t="str">
            <v xml:space="preserve">Hồng Xiêm, trồng từ 1 năm, cao từ 0,7 m trở lên  </v>
          </cell>
          <cell r="E1174" t="str">
            <v>cây</v>
          </cell>
          <cell r="F1174">
            <v>1718000</v>
          </cell>
        </row>
        <row r="1175">
          <cell r="A1175" t="str">
            <v>HX2</v>
          </cell>
          <cell r="B1175" t="str">
            <v>HX25</v>
          </cell>
          <cell r="C1175" t="str">
            <v>Hồng Xiêm, ĐK gốc 2cm ≤ Φ &lt;5cm</v>
          </cell>
          <cell r="D1175" t="str">
            <v xml:space="preserve">Hồng Xiêm đường kính 2 cm </v>
          </cell>
          <cell r="E1175" t="str">
            <v>cây</v>
          </cell>
          <cell r="F1175">
            <v>86000</v>
          </cell>
        </row>
        <row r="1176">
          <cell r="A1176" t="str">
            <v>HX3</v>
          </cell>
          <cell r="B1176" t="str">
            <v>HX25</v>
          </cell>
          <cell r="C1176" t="str">
            <v>Hồng Xiêm, ĐK gốc 2cm ≤ Φ &lt;5cm</v>
          </cell>
          <cell r="D1176" t="str">
            <v xml:space="preserve">Hồng Xiêm đường kính 3 cm </v>
          </cell>
          <cell r="E1176" t="str">
            <v>cây</v>
          </cell>
          <cell r="F1176">
            <v>86000</v>
          </cell>
        </row>
        <row r="1177">
          <cell r="A1177" t="str">
            <v>HX4</v>
          </cell>
          <cell r="B1177" t="str">
            <v>HX25</v>
          </cell>
          <cell r="C1177" t="str">
            <v>Hồng Xiêm, ĐK gốc 2cm ≤ Φ &lt;5cm</v>
          </cell>
          <cell r="D1177" t="str">
            <v xml:space="preserve">Hồng Xiêm đường kính 4 cm </v>
          </cell>
          <cell r="E1177" t="str">
            <v>cây</v>
          </cell>
          <cell r="F1177">
            <v>86000</v>
          </cell>
        </row>
        <row r="1178">
          <cell r="A1178" t="str">
            <v>HX5</v>
          </cell>
          <cell r="B1178" t="str">
            <v>HX57</v>
          </cell>
          <cell r="C1178" t="str">
            <v>Hồng Xiêm, ĐK gốc 5cm ≤ Φ &lt;7cm</v>
          </cell>
          <cell r="D1178" t="str">
            <v xml:space="preserve">Hồng Xiêm đường kính 5 cm </v>
          </cell>
          <cell r="E1178" t="str">
            <v>cây</v>
          </cell>
          <cell r="F1178">
            <v>183000</v>
          </cell>
        </row>
        <row r="1179">
          <cell r="A1179" t="str">
            <v>HX6</v>
          </cell>
          <cell r="B1179" t="str">
            <v>HX57</v>
          </cell>
          <cell r="C1179" t="str">
            <v>Hồng Xiêm, ĐK gốc 5cm ≤ Φ &lt;7cm</v>
          </cell>
          <cell r="D1179" t="str">
            <v xml:space="preserve">Hồng Xiêm đường kính 6 cm </v>
          </cell>
          <cell r="E1179" t="str">
            <v>cây</v>
          </cell>
          <cell r="F1179">
            <v>183000</v>
          </cell>
        </row>
        <row r="1180">
          <cell r="A1180" t="str">
            <v>HX7</v>
          </cell>
          <cell r="B1180" t="str">
            <v>HX79</v>
          </cell>
          <cell r="C1180" t="str">
            <v>Hồng Xiêm, ĐK gốc 7cm ≤ Φ &lt;9cm</v>
          </cell>
          <cell r="D1180" t="str">
            <v xml:space="preserve">Hồng Xiêm đường kính 7 cm </v>
          </cell>
          <cell r="E1180" t="str">
            <v>cây</v>
          </cell>
          <cell r="F1180">
            <v>280000</v>
          </cell>
        </row>
        <row r="1181">
          <cell r="A1181" t="str">
            <v>HX8</v>
          </cell>
          <cell r="B1181" t="str">
            <v>HX79</v>
          </cell>
          <cell r="C1181" t="str">
            <v>Hồng Xiêm, ĐK gốc 7cm ≤ Φ &lt;9cm</v>
          </cell>
          <cell r="D1181" t="str">
            <v xml:space="preserve">Hồng Xiêm đường kính 8 cm </v>
          </cell>
          <cell r="E1181" t="str">
            <v>cây</v>
          </cell>
          <cell r="F1181">
            <v>28000</v>
          </cell>
        </row>
        <row r="1182">
          <cell r="A1182" t="str">
            <v>HX9</v>
          </cell>
          <cell r="B1182" t="str">
            <v>HX912</v>
          </cell>
          <cell r="C1182" t="str">
            <v>Hồng Xiêm, ĐK gốc 9cm ≤ Φ &lt;12cm</v>
          </cell>
          <cell r="D1182" t="str">
            <v xml:space="preserve">Hồng Xiêm đường kính 9 cm </v>
          </cell>
          <cell r="E1182" t="str">
            <v>cây</v>
          </cell>
          <cell r="F1182">
            <v>452000</v>
          </cell>
        </row>
        <row r="1183">
          <cell r="A1183" t="str">
            <v>HX10</v>
          </cell>
          <cell r="B1183" t="str">
            <v>HX912</v>
          </cell>
          <cell r="C1183" t="str">
            <v>Hồng Xiêm, ĐK gốc 9cm ≤ Φ &lt;12cm</v>
          </cell>
          <cell r="D1183" t="str">
            <v xml:space="preserve">Hồng Xiêm đường kính 10 cm </v>
          </cell>
          <cell r="E1183" t="str">
            <v>cây</v>
          </cell>
          <cell r="F1183">
            <v>452000</v>
          </cell>
        </row>
        <row r="1184">
          <cell r="A1184" t="str">
            <v>HX11</v>
          </cell>
          <cell r="B1184" t="str">
            <v>HX912</v>
          </cell>
          <cell r="C1184" t="str">
            <v>Hồng Xiêm, ĐK gốc 9cm ≤ Φ &lt;12cm</v>
          </cell>
          <cell r="D1184" t="str">
            <v xml:space="preserve">Hồng Xiêm đường kính 11 cm </v>
          </cell>
          <cell r="E1184" t="str">
            <v>cây</v>
          </cell>
          <cell r="F1184">
            <v>452000</v>
          </cell>
        </row>
        <row r="1185">
          <cell r="A1185" t="str">
            <v>HX12</v>
          </cell>
          <cell r="B1185" t="str">
            <v>HX1215</v>
          </cell>
          <cell r="C1185" t="str">
            <v>Hồng Xiêm, ĐK gốc 12cm ≤ Φ &lt;15cm</v>
          </cell>
          <cell r="D1185" t="str">
            <v xml:space="preserve">Hồng Xiêm đường kính 12 cm </v>
          </cell>
          <cell r="E1185" t="str">
            <v>cây</v>
          </cell>
          <cell r="F1185">
            <v>774000</v>
          </cell>
        </row>
        <row r="1186">
          <cell r="A1186" t="str">
            <v>HX13</v>
          </cell>
          <cell r="B1186" t="str">
            <v>HX1215</v>
          </cell>
          <cell r="C1186" t="str">
            <v>Hồng Xiêm, ĐK gốc 12cm ≤ Φ &lt;15cm</v>
          </cell>
          <cell r="D1186" t="str">
            <v xml:space="preserve">Hồng Xiêm đường kính 13 cm </v>
          </cell>
          <cell r="E1186" t="str">
            <v>cây</v>
          </cell>
          <cell r="F1186">
            <v>774000</v>
          </cell>
        </row>
        <row r="1187">
          <cell r="A1187" t="str">
            <v>HX14</v>
          </cell>
          <cell r="B1187" t="str">
            <v>HX1215</v>
          </cell>
          <cell r="C1187" t="str">
            <v>Hồng Xiêm, ĐK gốc 12cm ≤ Φ &lt;15cm</v>
          </cell>
          <cell r="D1187" t="str">
            <v xml:space="preserve">Hồng Xiêm đường kính 14 cm </v>
          </cell>
          <cell r="E1187" t="str">
            <v>cây</v>
          </cell>
          <cell r="F1187">
            <v>774000</v>
          </cell>
        </row>
        <row r="1188">
          <cell r="A1188" t="str">
            <v>HX15</v>
          </cell>
          <cell r="B1188" t="str">
            <v>HX1520</v>
          </cell>
          <cell r="C1188" t="str">
            <v>Hồng Xiêm, ĐK gốc 15cm ≤ Φ &lt;20cm</v>
          </cell>
          <cell r="D1188" t="str">
            <v xml:space="preserve">Hồng Xiêm đường kính 15 cm </v>
          </cell>
          <cell r="E1188" t="str">
            <v>cây</v>
          </cell>
          <cell r="F1188">
            <v>1096000</v>
          </cell>
        </row>
        <row r="1189">
          <cell r="A1189" t="str">
            <v>HX16</v>
          </cell>
          <cell r="B1189" t="str">
            <v>HX1520</v>
          </cell>
          <cell r="C1189" t="str">
            <v>Hồng Xiêm, ĐK gốc 15cm ≤ Φ &lt;20cm</v>
          </cell>
          <cell r="D1189" t="str">
            <v xml:space="preserve">Hồng Xiêm đường kính 16 cm </v>
          </cell>
          <cell r="E1189" t="str">
            <v>cây</v>
          </cell>
          <cell r="F1189">
            <v>1096000</v>
          </cell>
        </row>
        <row r="1190">
          <cell r="A1190" t="str">
            <v>HX17</v>
          </cell>
          <cell r="B1190" t="str">
            <v>HX1520</v>
          </cell>
          <cell r="C1190" t="str">
            <v>Hồng Xiêm, ĐK gốc 15cm ≤ Φ &lt;20cm</v>
          </cell>
          <cell r="D1190" t="str">
            <v xml:space="preserve">Hồng Xiêm đường kính 17 cm </v>
          </cell>
          <cell r="E1190" t="str">
            <v>cây</v>
          </cell>
          <cell r="F1190">
            <v>1096000</v>
          </cell>
        </row>
        <row r="1191">
          <cell r="A1191" t="str">
            <v>HX18</v>
          </cell>
          <cell r="B1191" t="str">
            <v>HX1520</v>
          </cell>
          <cell r="C1191" t="str">
            <v>Hồng Xiêm, ĐK gốc 15cm ≤ Φ &lt;20cm</v>
          </cell>
          <cell r="D1191" t="str">
            <v xml:space="preserve">Hồng Xiêm đường kính 18 cm </v>
          </cell>
          <cell r="E1191" t="str">
            <v>cây</v>
          </cell>
          <cell r="F1191">
            <v>1096000</v>
          </cell>
        </row>
        <row r="1192">
          <cell r="A1192" t="str">
            <v>HX19</v>
          </cell>
          <cell r="B1192" t="str">
            <v>HX1520</v>
          </cell>
          <cell r="C1192" t="str">
            <v>Hồng Xiêm, ĐK gốc 15cm ≤ Φ &lt;20cm</v>
          </cell>
          <cell r="D1192" t="str">
            <v xml:space="preserve">Hồng Xiêm đường kính 19 cm </v>
          </cell>
          <cell r="E1192" t="str">
            <v>cây</v>
          </cell>
          <cell r="F1192">
            <v>1096000</v>
          </cell>
        </row>
        <row r="1193">
          <cell r="A1193" t="str">
            <v>HX20</v>
          </cell>
          <cell r="B1193" t="str">
            <v>HX2025</v>
          </cell>
          <cell r="C1193" t="str">
            <v>Hồng Xiêm, ĐK gốc 20cm ≤ Φ &lt;25cm</v>
          </cell>
          <cell r="D1193" t="str">
            <v xml:space="preserve">Hồng Xiêm đường kính 20 cm </v>
          </cell>
          <cell r="E1193" t="str">
            <v>cây</v>
          </cell>
          <cell r="F1193">
            <v>1718000</v>
          </cell>
        </row>
        <row r="1194">
          <cell r="A1194" t="str">
            <v>HX21</v>
          </cell>
          <cell r="B1194" t="str">
            <v>HX2025</v>
          </cell>
          <cell r="C1194" t="str">
            <v>Hồng Xiêm, ĐK gốc 20cm ≤ Φ &lt;25cm</v>
          </cell>
          <cell r="D1194" t="str">
            <v xml:space="preserve">Hồng Xiêm đường kính 21 cm </v>
          </cell>
          <cell r="E1194" t="str">
            <v>cây</v>
          </cell>
          <cell r="F1194">
            <v>1718000</v>
          </cell>
        </row>
        <row r="1195">
          <cell r="A1195" t="str">
            <v>HX22</v>
          </cell>
          <cell r="B1195" t="str">
            <v>HX2025</v>
          </cell>
          <cell r="C1195" t="str">
            <v>Hồng Xiêm, ĐK gốc 20cm ≤ Φ &lt;25cm</v>
          </cell>
          <cell r="D1195" t="str">
            <v xml:space="preserve">Hồng Xiêm đường kính 22 cm </v>
          </cell>
          <cell r="E1195" t="str">
            <v>cây</v>
          </cell>
          <cell r="F1195">
            <v>1718000</v>
          </cell>
        </row>
        <row r="1196">
          <cell r="A1196" t="str">
            <v>HX23</v>
          </cell>
          <cell r="B1196" t="str">
            <v>HX2025</v>
          </cell>
          <cell r="C1196" t="str">
            <v>Hồng Xiêm, ĐK gốc 20cm ≤ Φ &lt;25cm</v>
          </cell>
          <cell r="D1196" t="str">
            <v xml:space="preserve">Hồng Xiêm đường kính 23 cm </v>
          </cell>
          <cell r="E1196" t="str">
            <v>cây</v>
          </cell>
          <cell r="F1196">
            <v>1718000</v>
          </cell>
        </row>
        <row r="1197">
          <cell r="A1197" t="str">
            <v>HX24</v>
          </cell>
          <cell r="B1197" t="str">
            <v>HX2025</v>
          </cell>
          <cell r="C1197" t="str">
            <v>Hồng Xiêm, ĐK gốc 20cm ≤ Φ &lt;25cm</v>
          </cell>
          <cell r="D1197" t="str">
            <v xml:space="preserve">Hồng Xiêm đường kính 24 cm </v>
          </cell>
          <cell r="E1197" t="str">
            <v>cây</v>
          </cell>
          <cell r="F1197">
            <v>1718000</v>
          </cell>
        </row>
        <row r="1198">
          <cell r="A1198" t="str">
            <v>HX25</v>
          </cell>
          <cell r="B1198" t="str">
            <v>HX2530</v>
          </cell>
          <cell r="C1198" t="str">
            <v>Hồng Xiêm, ĐK gốc 25cm ≤ Φ &lt;30cm</v>
          </cell>
          <cell r="D1198" t="str">
            <v xml:space="preserve">Hồng Xiêm đường kính 25 cm </v>
          </cell>
          <cell r="E1198" t="str">
            <v>cây</v>
          </cell>
          <cell r="F1198">
            <v>2490000</v>
          </cell>
        </row>
        <row r="1199">
          <cell r="A1199" t="str">
            <v>HX26</v>
          </cell>
          <cell r="B1199" t="str">
            <v>HX2530</v>
          </cell>
          <cell r="C1199" t="str">
            <v>Hồng Xiêm, ĐK gốc 25cm ≤ Φ &lt;30cm</v>
          </cell>
          <cell r="D1199" t="str">
            <v xml:space="preserve">Hồng Xiêm đường kính 26 cm </v>
          </cell>
          <cell r="E1199" t="str">
            <v>cây</v>
          </cell>
          <cell r="F1199">
            <v>2490000</v>
          </cell>
        </row>
        <row r="1200">
          <cell r="A1200" t="str">
            <v>HX27</v>
          </cell>
          <cell r="B1200" t="str">
            <v>HX2530</v>
          </cell>
          <cell r="C1200" t="str">
            <v>Hồng Xiêm, ĐK gốc 25cm ≤ Φ &lt;30cm</v>
          </cell>
          <cell r="D1200" t="str">
            <v xml:space="preserve">Hồng Xiêm đường kính 27 cm </v>
          </cell>
          <cell r="E1200" t="str">
            <v>cây</v>
          </cell>
          <cell r="F1200">
            <v>2490000</v>
          </cell>
        </row>
        <row r="1201">
          <cell r="A1201" t="str">
            <v>HX28</v>
          </cell>
          <cell r="B1201" t="str">
            <v>HX2530</v>
          </cell>
          <cell r="C1201" t="str">
            <v>Hồng Xiêm ĐK gốc 25cm ≤ Φ &lt;30cm</v>
          </cell>
          <cell r="D1201" t="str">
            <v xml:space="preserve">Hồng Xiêm đường kính 28 cm </v>
          </cell>
          <cell r="E1201" t="str">
            <v>cây</v>
          </cell>
          <cell r="F1201">
            <v>2490000</v>
          </cell>
        </row>
        <row r="1202">
          <cell r="A1202" t="str">
            <v>HX29</v>
          </cell>
          <cell r="B1202" t="str">
            <v>HX2530</v>
          </cell>
          <cell r="C1202" t="str">
            <v>Hồng Xiêm, ĐK gốc 25cm ≤ Φ &lt;30cm</v>
          </cell>
          <cell r="D1202" t="str">
            <v xml:space="preserve">Hồng Xiêm đường kính 29 cm </v>
          </cell>
          <cell r="E1202" t="str">
            <v>cây</v>
          </cell>
          <cell r="F1202">
            <v>2490000</v>
          </cell>
        </row>
        <row r="1203">
          <cell r="A1203" t="str">
            <v>HX30</v>
          </cell>
          <cell r="B1203" t="str">
            <v>HX35</v>
          </cell>
          <cell r="C1203" t="str">
            <v>Hồng Xiêm, ĐK gốc từ 35 cm trở lên</v>
          </cell>
          <cell r="D1203" t="str">
            <v xml:space="preserve">Hồng Xiêm đường kính 30 cm </v>
          </cell>
          <cell r="E1203" t="str">
            <v>cây</v>
          </cell>
          <cell r="F1203">
            <v>3262000</v>
          </cell>
        </row>
        <row r="1204">
          <cell r="A1204" t="str">
            <v>HX31</v>
          </cell>
          <cell r="B1204" t="str">
            <v>HX35</v>
          </cell>
          <cell r="C1204" t="str">
            <v>Hồng Xiêm, ĐK gốc từ 35 cm trở lên</v>
          </cell>
          <cell r="D1204" t="str">
            <v xml:space="preserve">Hồng Xiêm đường kính 31 cm </v>
          </cell>
          <cell r="E1204" t="str">
            <v>cây</v>
          </cell>
          <cell r="F1204">
            <v>3262000</v>
          </cell>
        </row>
        <row r="1205">
          <cell r="A1205" t="str">
            <v>HX32</v>
          </cell>
          <cell r="B1205" t="str">
            <v>HX35</v>
          </cell>
          <cell r="C1205" t="str">
            <v>Hồng Xiêm, ĐK gốc từ 35 cm trở lên</v>
          </cell>
          <cell r="D1205" t="str">
            <v xml:space="preserve">Hồng Xiêm đường kính 32 cm </v>
          </cell>
          <cell r="E1205" t="str">
            <v>cây</v>
          </cell>
          <cell r="F1205">
            <v>3262000</v>
          </cell>
        </row>
        <row r="1206">
          <cell r="A1206" t="str">
            <v>HX33</v>
          </cell>
          <cell r="B1206" t="str">
            <v>HX35</v>
          </cell>
          <cell r="C1206" t="str">
            <v>Hồng Xiêm, ĐK gốc từ 35 cm trở lên</v>
          </cell>
          <cell r="D1206" t="str">
            <v xml:space="preserve">Hồng Xiêm đường kính 33 cm </v>
          </cell>
          <cell r="E1206" t="str">
            <v>cây</v>
          </cell>
          <cell r="F1206">
            <v>3262000</v>
          </cell>
        </row>
        <row r="1207">
          <cell r="A1207" t="str">
            <v>HX34</v>
          </cell>
          <cell r="B1207" t="str">
            <v>HX35</v>
          </cell>
          <cell r="C1207" t="str">
            <v>Hồng Xiêm, ĐK gốc từ 35 cm trở lên</v>
          </cell>
          <cell r="D1207" t="str">
            <v xml:space="preserve">Hồng Xiêm đường kính 34 cm </v>
          </cell>
          <cell r="E1207" t="str">
            <v>cây</v>
          </cell>
          <cell r="F1207">
            <v>3262000</v>
          </cell>
        </row>
        <row r="1208">
          <cell r="A1208" t="str">
            <v>HX35</v>
          </cell>
          <cell r="B1208" t="str">
            <v>HX35</v>
          </cell>
          <cell r="C1208" t="str">
            <v>Hồng Xiêm, ĐK gốc từ 35 cm trở lên</v>
          </cell>
          <cell r="D1208" t="str">
            <v xml:space="preserve">Hồng Xiêm đường kính 35 cm </v>
          </cell>
          <cell r="E1208" t="str">
            <v>cây</v>
          </cell>
          <cell r="F1208">
            <v>3262000</v>
          </cell>
        </row>
        <row r="1209">
          <cell r="A1209" t="str">
            <v>HX36</v>
          </cell>
          <cell r="B1209" t="str">
            <v>HX35</v>
          </cell>
          <cell r="C1209" t="str">
            <v>Hồng Xiêm, ĐK gốc từ 35 cm trở lên</v>
          </cell>
          <cell r="D1209" t="str">
            <v xml:space="preserve">Hồng Xiêm đường kính 36 cm </v>
          </cell>
          <cell r="E1209" t="str">
            <v>cây</v>
          </cell>
          <cell r="F1209">
            <v>3262000</v>
          </cell>
        </row>
        <row r="1210">
          <cell r="A1210" t="str">
            <v>HX37</v>
          </cell>
          <cell r="B1210" t="str">
            <v>HX35</v>
          </cell>
          <cell r="C1210" t="str">
            <v>Hồng Xiêm, ĐK gốc từ 35 cm trở lên</v>
          </cell>
          <cell r="D1210" t="str">
            <v xml:space="preserve">Hồng Xiêm đường kính 37 cm </v>
          </cell>
          <cell r="E1210" t="str">
            <v>cây</v>
          </cell>
          <cell r="F1210">
            <v>3262000</v>
          </cell>
        </row>
        <row r="1211">
          <cell r="A1211" t="str">
            <v>HX38</v>
          </cell>
          <cell r="B1211" t="str">
            <v>HX35</v>
          </cell>
          <cell r="C1211" t="str">
            <v>Hồng Xiêm, ĐK gốc từ 35 cm trở lên</v>
          </cell>
          <cell r="D1211" t="str">
            <v xml:space="preserve">Hồng Xiêm đường kính 38 cm </v>
          </cell>
          <cell r="E1211" t="str">
            <v>cây</v>
          </cell>
          <cell r="F1211">
            <v>3262000</v>
          </cell>
        </row>
        <row r="1212">
          <cell r="A1212" t="str">
            <v>HX39</v>
          </cell>
          <cell r="B1212" t="str">
            <v>HX35</v>
          </cell>
          <cell r="C1212" t="str">
            <v>Hồng Xiêm, ĐK gốc từ 35 cm trở lên</v>
          </cell>
          <cell r="D1212" t="str">
            <v xml:space="preserve">Hồng Xiêm đường kính 39 cm </v>
          </cell>
          <cell r="E1212" t="str">
            <v>cây</v>
          </cell>
          <cell r="F1212">
            <v>3262000</v>
          </cell>
        </row>
        <row r="1213">
          <cell r="A1213" t="str">
            <v>HX40</v>
          </cell>
          <cell r="B1213" t="str">
            <v>HX35</v>
          </cell>
          <cell r="C1213" t="str">
            <v>Hồng Xiêm, ĐK gốc từ 35 cm trở lên</v>
          </cell>
          <cell r="D1213" t="str">
            <v xml:space="preserve">Hồng Xiêm đường kính 40 cm </v>
          </cell>
          <cell r="E1213" t="str">
            <v>cây</v>
          </cell>
          <cell r="F1213">
            <v>3262000</v>
          </cell>
        </row>
        <row r="1214">
          <cell r="A1214" t="str">
            <v>TGM</v>
          </cell>
          <cell r="B1214" t="str">
            <v>TGM</v>
          </cell>
          <cell r="C1214" t="str">
            <v>Trứng gà, mới trồng từ 3 tháng đến dưới 1 năm</v>
          </cell>
          <cell r="D1214" t="str">
            <v xml:space="preserve">Cây Trứng gà, mới trồng từ 3 tháng đến dưới 1 năm tuổi </v>
          </cell>
          <cell r="E1214" t="str">
            <v>cây</v>
          </cell>
          <cell r="F1214">
            <v>5170</v>
          </cell>
        </row>
        <row r="1215">
          <cell r="A1215" t="str">
            <v>TGM1</v>
          </cell>
          <cell r="B1215" t="str">
            <v>TGM1</v>
          </cell>
          <cell r="C1215" t="str">
            <v>Trứng gà,Trồng từ 1 năm, H từ 0,7m trở lên</v>
          </cell>
          <cell r="D1215" t="str">
            <v xml:space="preserve">Trứng gà, trồng từ 1 năm, cao từ 0,7 m trở lên  </v>
          </cell>
          <cell r="E1215" t="str">
            <v>cây</v>
          </cell>
          <cell r="F1215">
            <v>10450</v>
          </cell>
        </row>
        <row r="1216">
          <cell r="A1216" t="str">
            <v>TG2</v>
          </cell>
          <cell r="B1216" t="str">
            <v>TG25</v>
          </cell>
          <cell r="C1216" t="str">
            <v>Trứng gà, ĐK gốc 2cm ≤ Φ &lt;5cm</v>
          </cell>
          <cell r="D1216" t="str">
            <v xml:space="preserve">Trứng gà đường kính 2 cm </v>
          </cell>
          <cell r="E1216" t="str">
            <v>cây</v>
          </cell>
          <cell r="F1216">
            <v>86000</v>
          </cell>
        </row>
        <row r="1217">
          <cell r="A1217" t="str">
            <v>TG3</v>
          </cell>
          <cell r="B1217" t="str">
            <v>TG25</v>
          </cell>
          <cell r="C1217" t="str">
            <v>Trứng gà, ĐK gốc 2cm ≤ Φ &lt;5cm</v>
          </cell>
          <cell r="D1217" t="str">
            <v xml:space="preserve">Trứng gà đường kính 3 cm </v>
          </cell>
          <cell r="E1217" t="str">
            <v>cây</v>
          </cell>
          <cell r="F1217">
            <v>86000</v>
          </cell>
        </row>
        <row r="1218">
          <cell r="A1218" t="str">
            <v>TG4</v>
          </cell>
          <cell r="B1218" t="str">
            <v>TG25</v>
          </cell>
          <cell r="C1218" t="str">
            <v>Trứng gà, ĐK gốc 2cm ≤ Φ &lt;5cm</v>
          </cell>
          <cell r="D1218" t="str">
            <v xml:space="preserve">Trứng gà đường kính 4 cm </v>
          </cell>
          <cell r="E1218" t="str">
            <v>cây</v>
          </cell>
          <cell r="F1218">
            <v>86000</v>
          </cell>
        </row>
        <row r="1219">
          <cell r="A1219" t="str">
            <v>TG5</v>
          </cell>
          <cell r="B1219" t="str">
            <v>TG57</v>
          </cell>
          <cell r="C1219" t="str">
            <v>Trứng gà, ĐK gốc 5cm ≤ Φ &lt;7cm</v>
          </cell>
          <cell r="D1219" t="str">
            <v xml:space="preserve">Trứng gà đường kính 5 cm </v>
          </cell>
          <cell r="E1219" t="str">
            <v>cây</v>
          </cell>
          <cell r="F1219">
            <v>183000</v>
          </cell>
        </row>
        <row r="1220">
          <cell r="A1220" t="str">
            <v>TG6</v>
          </cell>
          <cell r="B1220" t="str">
            <v>TG57</v>
          </cell>
          <cell r="C1220" t="str">
            <v>Trứng gà, ĐK gốc 5cm ≤ Φ &lt;7cm</v>
          </cell>
          <cell r="D1220" t="str">
            <v xml:space="preserve">Trứng gà đường kính 6 cm </v>
          </cell>
          <cell r="E1220" t="str">
            <v>cây</v>
          </cell>
          <cell r="F1220">
            <v>183000</v>
          </cell>
        </row>
        <row r="1221">
          <cell r="A1221" t="str">
            <v>TG7</v>
          </cell>
          <cell r="B1221" t="str">
            <v>TG79</v>
          </cell>
          <cell r="C1221" t="str">
            <v>Trứng gà, ĐK gốc 7cm ≤ Φ &lt;9cm</v>
          </cell>
          <cell r="D1221" t="str">
            <v xml:space="preserve">Trứng gà đường kính 7 cm </v>
          </cell>
          <cell r="E1221" t="str">
            <v>cây</v>
          </cell>
          <cell r="F1221">
            <v>280000</v>
          </cell>
        </row>
        <row r="1222">
          <cell r="A1222" t="str">
            <v>TG8</v>
          </cell>
          <cell r="B1222" t="str">
            <v>TG79</v>
          </cell>
          <cell r="C1222" t="str">
            <v>Trứng gà, ĐK gốc 7cm ≤ Φ &lt;9cm</v>
          </cell>
          <cell r="D1222" t="str">
            <v xml:space="preserve">Trứng gà đường kính 8 cm </v>
          </cell>
          <cell r="E1222" t="str">
            <v>cây</v>
          </cell>
          <cell r="F1222">
            <v>28000</v>
          </cell>
        </row>
        <row r="1223">
          <cell r="A1223" t="str">
            <v>TG9</v>
          </cell>
          <cell r="B1223" t="str">
            <v>TG912</v>
          </cell>
          <cell r="C1223" t="str">
            <v>Trứng gà, ĐK gốc 9cm ≤ Φ &lt;12cm</v>
          </cell>
          <cell r="D1223" t="str">
            <v xml:space="preserve">Trứng gà đường kính 9 cm </v>
          </cell>
          <cell r="E1223" t="str">
            <v>cây</v>
          </cell>
          <cell r="F1223">
            <v>452000</v>
          </cell>
        </row>
        <row r="1224">
          <cell r="A1224" t="str">
            <v>TG10</v>
          </cell>
          <cell r="B1224" t="str">
            <v>TG912</v>
          </cell>
          <cell r="C1224" t="str">
            <v>Trứng gà, ĐK gốc 9cm ≤ Φ &lt;12cm</v>
          </cell>
          <cell r="D1224" t="str">
            <v xml:space="preserve">Trứng gà đường kính 10 cm </v>
          </cell>
          <cell r="E1224" t="str">
            <v>cây</v>
          </cell>
          <cell r="F1224">
            <v>452000</v>
          </cell>
        </row>
        <row r="1225">
          <cell r="A1225" t="str">
            <v>TG11</v>
          </cell>
          <cell r="B1225" t="str">
            <v>TG912</v>
          </cell>
          <cell r="C1225" t="str">
            <v>Trứng gà, ĐK gốc 9cm ≤ Φ &lt;12cm</v>
          </cell>
          <cell r="D1225" t="str">
            <v xml:space="preserve">Trứng gà đường kính 11 cm </v>
          </cell>
          <cell r="E1225" t="str">
            <v>cây</v>
          </cell>
          <cell r="F1225">
            <v>452000</v>
          </cell>
        </row>
        <row r="1226">
          <cell r="A1226" t="str">
            <v>TG12</v>
          </cell>
          <cell r="B1226" t="str">
            <v>TG1215</v>
          </cell>
          <cell r="C1226" t="str">
            <v>Trứng gà, ĐK gốc 12cm ≤ Φ &lt;15cm</v>
          </cell>
          <cell r="D1226" t="str">
            <v xml:space="preserve">Trứng gà đường kính 12 cm </v>
          </cell>
          <cell r="E1226" t="str">
            <v>cây</v>
          </cell>
          <cell r="F1226">
            <v>774000</v>
          </cell>
        </row>
        <row r="1227">
          <cell r="A1227" t="str">
            <v>TG13</v>
          </cell>
          <cell r="B1227" t="str">
            <v>TG1215</v>
          </cell>
          <cell r="C1227" t="str">
            <v>Trứng gà, ĐK gốc 12cm ≤ Φ &lt;15cm</v>
          </cell>
          <cell r="D1227" t="str">
            <v xml:space="preserve">Trứng gà đường kính 13 cm </v>
          </cell>
          <cell r="E1227" t="str">
            <v>cây</v>
          </cell>
          <cell r="F1227">
            <v>774000</v>
          </cell>
        </row>
        <row r="1228">
          <cell r="A1228" t="str">
            <v>TG14</v>
          </cell>
          <cell r="B1228" t="str">
            <v>TG1215</v>
          </cell>
          <cell r="C1228" t="str">
            <v>Trứng gà, ĐK gốc 12cm ≤ Φ &lt;15cm</v>
          </cell>
          <cell r="D1228" t="str">
            <v xml:space="preserve">Trứng gà đường kính 14 cm </v>
          </cell>
          <cell r="E1228" t="str">
            <v>cây</v>
          </cell>
          <cell r="F1228">
            <v>774000</v>
          </cell>
        </row>
        <row r="1229">
          <cell r="A1229" t="str">
            <v>TG15</v>
          </cell>
          <cell r="B1229" t="str">
            <v>TG1520</v>
          </cell>
          <cell r="C1229" t="str">
            <v>Trứng gà, ĐK gốc 15cm ≤ Φ &lt;20cm</v>
          </cell>
          <cell r="D1229" t="str">
            <v xml:space="preserve">Trứng gà đường kính 15 cm </v>
          </cell>
          <cell r="E1229" t="str">
            <v>cây</v>
          </cell>
          <cell r="F1229">
            <v>1096000</v>
          </cell>
        </row>
        <row r="1230">
          <cell r="A1230" t="str">
            <v>TG16</v>
          </cell>
          <cell r="B1230" t="str">
            <v>TG1520</v>
          </cell>
          <cell r="C1230" t="str">
            <v>Trứng gà, ĐK gốc 15cm ≤ Φ &lt;20cm</v>
          </cell>
          <cell r="D1230" t="str">
            <v xml:space="preserve">Trứng gà đường kính 16 cm </v>
          </cell>
          <cell r="E1230" t="str">
            <v>cây</v>
          </cell>
          <cell r="F1230">
            <v>1096000</v>
          </cell>
        </row>
        <row r="1231">
          <cell r="A1231" t="str">
            <v>TG17</v>
          </cell>
          <cell r="B1231" t="str">
            <v>TG1520</v>
          </cell>
          <cell r="C1231" t="str">
            <v>Trứng gà, ĐK gốc 15cm ≤ Φ &lt;20cm</v>
          </cell>
          <cell r="D1231" t="str">
            <v xml:space="preserve">Trứng gà đường kính 17 cm </v>
          </cell>
          <cell r="E1231" t="str">
            <v>cây</v>
          </cell>
          <cell r="F1231">
            <v>1096000</v>
          </cell>
        </row>
        <row r="1232">
          <cell r="A1232" t="str">
            <v>TG18</v>
          </cell>
          <cell r="B1232" t="str">
            <v>TG1520</v>
          </cell>
          <cell r="C1232" t="str">
            <v>Trứng gà, ĐK gốc 15cm ≤ Φ &lt;20cm</v>
          </cell>
          <cell r="D1232" t="str">
            <v xml:space="preserve">Trứng gà đường kính 18 cm </v>
          </cell>
          <cell r="E1232" t="str">
            <v>cây</v>
          </cell>
          <cell r="F1232">
            <v>1096000</v>
          </cell>
        </row>
        <row r="1233">
          <cell r="A1233" t="str">
            <v>TG19</v>
          </cell>
          <cell r="B1233" t="str">
            <v>TG1520</v>
          </cell>
          <cell r="C1233" t="str">
            <v>Trứng gà, ĐK gốc 15cm ≤ Φ &lt;20cm</v>
          </cell>
          <cell r="D1233" t="str">
            <v xml:space="preserve">Trứng gà đường kính 19 cm </v>
          </cell>
          <cell r="E1233" t="str">
            <v>cây</v>
          </cell>
          <cell r="F1233">
            <v>1096000</v>
          </cell>
        </row>
        <row r="1234">
          <cell r="A1234" t="str">
            <v>TG20</v>
          </cell>
          <cell r="B1234" t="str">
            <v>TG2025</v>
          </cell>
          <cell r="C1234" t="str">
            <v>Trứng gà, ĐK gốc 20cm ≤ Φ &lt;25cm</v>
          </cell>
          <cell r="D1234" t="str">
            <v xml:space="preserve">Trứng gà đường kính 20 cm </v>
          </cell>
          <cell r="E1234" t="str">
            <v>cây</v>
          </cell>
          <cell r="F1234">
            <v>1718000</v>
          </cell>
        </row>
        <row r="1235">
          <cell r="A1235" t="str">
            <v>TG21</v>
          </cell>
          <cell r="B1235" t="str">
            <v>TG2025</v>
          </cell>
          <cell r="C1235" t="str">
            <v>Trứng gà, ĐK gốc 20cm ≤ Φ &lt;25cm</v>
          </cell>
          <cell r="D1235" t="str">
            <v xml:space="preserve">Trứng gà đường kính 21 cm </v>
          </cell>
          <cell r="E1235" t="str">
            <v>cây</v>
          </cell>
          <cell r="F1235">
            <v>1718000</v>
          </cell>
        </row>
        <row r="1236">
          <cell r="A1236" t="str">
            <v>TG22</v>
          </cell>
          <cell r="B1236" t="str">
            <v>TG2025</v>
          </cell>
          <cell r="C1236" t="str">
            <v>Trứng gà, ĐK gốc 20cm ≤ Φ &lt;25cm</v>
          </cell>
          <cell r="D1236" t="str">
            <v xml:space="preserve">Trứng gà đường kính 22 cm </v>
          </cell>
          <cell r="E1236" t="str">
            <v>cây</v>
          </cell>
          <cell r="F1236">
            <v>1718000</v>
          </cell>
        </row>
        <row r="1237">
          <cell r="A1237" t="str">
            <v>TG23</v>
          </cell>
          <cell r="B1237" t="str">
            <v>TG2025</v>
          </cell>
          <cell r="C1237" t="str">
            <v>Trứng gà, ĐK gốc 20cm ≤ Φ &lt;25cm</v>
          </cell>
          <cell r="D1237" t="str">
            <v xml:space="preserve">Trứng gà đường kính 23 cm </v>
          </cell>
          <cell r="E1237" t="str">
            <v>cây</v>
          </cell>
          <cell r="F1237">
            <v>1718000</v>
          </cell>
        </row>
        <row r="1238">
          <cell r="A1238" t="str">
            <v>TG24</v>
          </cell>
          <cell r="B1238" t="str">
            <v>TG2025</v>
          </cell>
          <cell r="C1238" t="str">
            <v>Trứng gà, ĐK gốc 20cm ≤ Φ &lt;25cm</v>
          </cell>
          <cell r="D1238" t="str">
            <v xml:space="preserve">Trứng gà đường kính 24 cm </v>
          </cell>
          <cell r="E1238" t="str">
            <v>cây</v>
          </cell>
          <cell r="F1238">
            <v>1718000</v>
          </cell>
        </row>
        <row r="1239">
          <cell r="A1239" t="str">
            <v>TG25</v>
          </cell>
          <cell r="B1239" t="str">
            <v>TG2530</v>
          </cell>
          <cell r="C1239" t="str">
            <v>Trứng gà, ĐK gốc 25cm ≤ Φ &lt;30cm</v>
          </cell>
          <cell r="D1239" t="str">
            <v xml:space="preserve">Trứng gà đường kính 25 cm </v>
          </cell>
          <cell r="E1239" t="str">
            <v>cây</v>
          </cell>
          <cell r="F1239">
            <v>2490000</v>
          </cell>
        </row>
        <row r="1240">
          <cell r="A1240" t="str">
            <v>TG26</v>
          </cell>
          <cell r="B1240" t="str">
            <v>TG2530</v>
          </cell>
          <cell r="C1240" t="str">
            <v>Trứng gà, ĐK gốc 25cm ≤ Φ &lt;30cm</v>
          </cell>
          <cell r="D1240" t="str">
            <v xml:space="preserve">Trứng gà đường kính 26 cm </v>
          </cell>
          <cell r="E1240" t="str">
            <v>cây</v>
          </cell>
          <cell r="F1240">
            <v>2490000</v>
          </cell>
        </row>
        <row r="1241">
          <cell r="A1241" t="str">
            <v>TG27</v>
          </cell>
          <cell r="B1241" t="str">
            <v>TG2530</v>
          </cell>
          <cell r="C1241" t="str">
            <v>Trứng gà, ĐK gốc 25cm ≤ Φ &lt;30cm</v>
          </cell>
          <cell r="D1241" t="str">
            <v xml:space="preserve">Trứng gà đường kính 27 cm </v>
          </cell>
          <cell r="E1241" t="str">
            <v>cây</v>
          </cell>
          <cell r="F1241">
            <v>2490000</v>
          </cell>
        </row>
        <row r="1242">
          <cell r="A1242" t="str">
            <v>TG28</v>
          </cell>
          <cell r="B1242" t="str">
            <v>TG2530</v>
          </cell>
          <cell r="C1242" t="str">
            <v>Trứng gà ĐK gốc 25cm ≤ Φ &lt;30cm</v>
          </cell>
          <cell r="D1242" t="str">
            <v xml:space="preserve">Trứng gà đường kính 28 cm </v>
          </cell>
          <cell r="E1242" t="str">
            <v>cây</v>
          </cell>
          <cell r="F1242">
            <v>2490000</v>
          </cell>
        </row>
        <row r="1243">
          <cell r="A1243" t="str">
            <v>TG29</v>
          </cell>
          <cell r="B1243" t="str">
            <v>TG2530</v>
          </cell>
          <cell r="C1243" t="str">
            <v>Trứng gà, ĐK gốc 25cm ≤ Φ &lt;30cm</v>
          </cell>
          <cell r="D1243" t="str">
            <v xml:space="preserve">Trứng gà đường kính 29 cm </v>
          </cell>
          <cell r="E1243" t="str">
            <v>cây</v>
          </cell>
          <cell r="F1243">
            <v>2490000</v>
          </cell>
        </row>
        <row r="1244">
          <cell r="A1244" t="str">
            <v>TG30</v>
          </cell>
          <cell r="B1244" t="str">
            <v>TG35</v>
          </cell>
          <cell r="C1244" t="str">
            <v>Trứng gà, ĐK gốc từ 35 cm trở lên</v>
          </cell>
          <cell r="D1244" t="str">
            <v xml:space="preserve">Trứng gà đường kính 30 cm </v>
          </cell>
          <cell r="E1244" t="str">
            <v>cây</v>
          </cell>
          <cell r="F1244">
            <v>3262000</v>
          </cell>
        </row>
        <row r="1245">
          <cell r="A1245" t="str">
            <v>TG31</v>
          </cell>
          <cell r="B1245" t="str">
            <v>TG35</v>
          </cell>
          <cell r="C1245" t="str">
            <v>Trứng gà, ĐK gốc từ 35 cm trở lên</v>
          </cell>
          <cell r="D1245" t="str">
            <v xml:space="preserve">Trứng gà đường kính 31 cm </v>
          </cell>
          <cell r="E1245" t="str">
            <v>cây</v>
          </cell>
          <cell r="F1245">
            <v>3262000</v>
          </cell>
        </row>
        <row r="1246">
          <cell r="A1246" t="str">
            <v>TG32</v>
          </cell>
          <cell r="B1246" t="str">
            <v>TG35</v>
          </cell>
          <cell r="C1246" t="str">
            <v>Trứng gà, ĐK gốc từ 35 cm trở lên</v>
          </cell>
          <cell r="D1246" t="str">
            <v xml:space="preserve">Trứng gà đường kính 32 cm </v>
          </cell>
          <cell r="E1246" t="str">
            <v>cây</v>
          </cell>
          <cell r="F1246">
            <v>3262000</v>
          </cell>
        </row>
        <row r="1247">
          <cell r="A1247" t="str">
            <v>TG33</v>
          </cell>
          <cell r="B1247" t="str">
            <v>TG35</v>
          </cell>
          <cell r="C1247" t="str">
            <v>Trứng gà, ĐK gốc từ 35 cm trở lên</v>
          </cell>
          <cell r="D1247" t="str">
            <v xml:space="preserve">Trứng gà đường kính 33 cm </v>
          </cell>
          <cell r="E1247" t="str">
            <v>cây</v>
          </cell>
          <cell r="F1247">
            <v>3262000</v>
          </cell>
        </row>
        <row r="1248">
          <cell r="A1248" t="str">
            <v>TG34</v>
          </cell>
          <cell r="B1248" t="str">
            <v>TG35</v>
          </cell>
          <cell r="C1248" t="str">
            <v>Trứng gà, ĐK gốc từ 35 cm trở lên</v>
          </cell>
          <cell r="D1248" t="str">
            <v xml:space="preserve">Trứng gà đường kính 34 cm </v>
          </cell>
          <cell r="E1248" t="str">
            <v>cây</v>
          </cell>
          <cell r="F1248">
            <v>3262000</v>
          </cell>
        </row>
        <row r="1249">
          <cell r="A1249" t="str">
            <v>TG35</v>
          </cell>
          <cell r="B1249" t="str">
            <v>TG35</v>
          </cell>
          <cell r="C1249" t="str">
            <v>Trứng gà, ĐK gốc từ 35 cm trở lên</v>
          </cell>
          <cell r="D1249" t="str">
            <v xml:space="preserve">Trứng gà đường kính 35 cm </v>
          </cell>
          <cell r="E1249" t="str">
            <v>cây</v>
          </cell>
          <cell r="F1249">
            <v>3262000</v>
          </cell>
        </row>
        <row r="1250">
          <cell r="A1250" t="str">
            <v>TG36</v>
          </cell>
          <cell r="B1250" t="str">
            <v>TG35</v>
          </cell>
          <cell r="C1250" t="str">
            <v>Trứng gà, ĐK gốc từ 35 cm trở lên</v>
          </cell>
          <cell r="D1250" t="str">
            <v xml:space="preserve">Trứng gà đường kính 36 cm </v>
          </cell>
          <cell r="E1250" t="str">
            <v>cây</v>
          </cell>
          <cell r="F1250">
            <v>3262000</v>
          </cell>
        </row>
        <row r="1251">
          <cell r="A1251" t="str">
            <v>TG37</v>
          </cell>
          <cell r="B1251" t="str">
            <v>TG35</v>
          </cell>
          <cell r="C1251" t="str">
            <v>Trứng gà, ĐK gốc từ 35 cm trở lên</v>
          </cell>
          <cell r="D1251" t="str">
            <v xml:space="preserve">Trứng gà đường kính 37 cm </v>
          </cell>
          <cell r="E1251" t="str">
            <v>cây</v>
          </cell>
          <cell r="F1251">
            <v>3262000</v>
          </cell>
        </row>
        <row r="1252">
          <cell r="A1252" t="str">
            <v>TG38</v>
          </cell>
          <cell r="B1252" t="str">
            <v>TG35</v>
          </cell>
          <cell r="C1252" t="str">
            <v>Trứng gà, ĐK gốc từ 35 cm trở lên</v>
          </cell>
          <cell r="D1252" t="str">
            <v xml:space="preserve">Trứng gà đường kính 38 cm </v>
          </cell>
          <cell r="E1252" t="str">
            <v>cây</v>
          </cell>
          <cell r="F1252">
            <v>3262000</v>
          </cell>
        </row>
        <row r="1253">
          <cell r="A1253" t="str">
            <v>TG39</v>
          </cell>
          <cell r="B1253" t="str">
            <v>TG35</v>
          </cell>
          <cell r="C1253" t="str">
            <v>Trứng gà, ĐK gốc từ 35 cm trở lên</v>
          </cell>
          <cell r="D1253" t="str">
            <v xml:space="preserve">Trứng gà đường kính 39 cm </v>
          </cell>
          <cell r="E1253" t="str">
            <v>cây</v>
          </cell>
          <cell r="F1253">
            <v>3262000</v>
          </cell>
        </row>
        <row r="1254">
          <cell r="A1254" t="str">
            <v>TG40</v>
          </cell>
          <cell r="B1254" t="str">
            <v>TG35</v>
          </cell>
          <cell r="C1254" t="str">
            <v>Trứng gà, ĐK gốc từ 35 cm trở lên</v>
          </cell>
          <cell r="D1254" t="str">
            <v xml:space="preserve">Trứng gà đường kính 40 cm </v>
          </cell>
          <cell r="E1254" t="str">
            <v>cây</v>
          </cell>
          <cell r="F1254">
            <v>3262000</v>
          </cell>
        </row>
        <row r="1255">
          <cell r="A1255" t="str">
            <v>DAOM</v>
          </cell>
          <cell r="B1255" t="str">
            <v>DAOM</v>
          </cell>
          <cell r="C1255" t="str">
            <v>Cây Đào, Mới trồng từ 3 tháng đến dưới 1 năm</v>
          </cell>
          <cell r="D1255" t="str">
            <v>Cây Đào mới trồng từ 3 tháng đến dưới 1 năm tuổi</v>
          </cell>
          <cell r="E1255" t="str">
            <v>cây</v>
          </cell>
          <cell r="F1255">
            <v>27000</v>
          </cell>
        </row>
        <row r="1256">
          <cell r="A1256" t="str">
            <v>DAOM1</v>
          </cell>
          <cell r="B1256" t="str">
            <v>DAOM1</v>
          </cell>
          <cell r="C1256" t="str">
            <v>Cây Đào,Trồng từ 1 năm, H từ 0,7m trở lên</v>
          </cell>
          <cell r="D1256" t="str">
            <v xml:space="preserve">Cây đào mới trồng 1 năm, cao từ 0,7 m trở lên </v>
          </cell>
          <cell r="E1256" t="str">
            <v>cây</v>
          </cell>
          <cell r="F1256">
            <v>44000</v>
          </cell>
        </row>
        <row r="1257">
          <cell r="A1257" t="str">
            <v>DAO1</v>
          </cell>
          <cell r="B1257" t="str">
            <v>DAO1</v>
          </cell>
          <cell r="C1257" t="str">
            <v>Cây Đào,ĐK gốc 1cm ≤ Φ &lt;2cm</v>
          </cell>
          <cell r="D1257" t="str">
            <v xml:space="preserve">Đào, đường kính gốc 1 cm </v>
          </cell>
          <cell r="E1257" t="str">
            <v>cây</v>
          </cell>
          <cell r="F1257">
            <v>61000</v>
          </cell>
        </row>
        <row r="1258">
          <cell r="A1258" t="str">
            <v>DAO2</v>
          </cell>
          <cell r="B1258" t="str">
            <v>DAO25</v>
          </cell>
          <cell r="C1258" t="str">
            <v>Cây Đào,ĐK gốc 2cm ≤ Φ &lt;5cm</v>
          </cell>
          <cell r="D1258" t="str">
            <v xml:space="preserve">Đào, đường kính gốc 2cm </v>
          </cell>
          <cell r="E1258" t="str">
            <v>cây</v>
          </cell>
          <cell r="F1258">
            <v>98000</v>
          </cell>
        </row>
        <row r="1259">
          <cell r="A1259" t="str">
            <v>DAO3</v>
          </cell>
          <cell r="B1259" t="str">
            <v>DAO25</v>
          </cell>
          <cell r="C1259" t="str">
            <v>Cây Đào,ĐK gốc 2cm ≤ Φ &lt;5cm</v>
          </cell>
          <cell r="D1259" t="str">
            <v xml:space="preserve">Đào, đường kính gốc 3 cm </v>
          </cell>
          <cell r="E1259" t="str">
            <v>cây</v>
          </cell>
          <cell r="F1259">
            <v>98000</v>
          </cell>
        </row>
        <row r="1260">
          <cell r="A1260" t="str">
            <v>DAO4</v>
          </cell>
          <cell r="B1260" t="str">
            <v>DAO25</v>
          </cell>
          <cell r="C1260" t="str">
            <v>Cây Đào,ĐK gốc 2cm ≤ Φ &lt;5cm</v>
          </cell>
          <cell r="D1260" t="str">
            <v xml:space="preserve">Đào, đường kính gốc 4 cm </v>
          </cell>
          <cell r="E1260" t="str">
            <v>cây</v>
          </cell>
          <cell r="F1260">
            <v>98000</v>
          </cell>
        </row>
        <row r="1261">
          <cell r="A1261" t="str">
            <v>DAO5</v>
          </cell>
          <cell r="B1261" t="str">
            <v>DAO57</v>
          </cell>
          <cell r="C1261" t="str">
            <v>Cây Đào,ĐK gốc 5cm ≤ Φ &lt;7cm</v>
          </cell>
          <cell r="D1261" t="str">
            <v xml:space="preserve">Đào, đường kính gốc 5 cm </v>
          </cell>
          <cell r="E1261" t="str">
            <v>cây</v>
          </cell>
          <cell r="F1261">
            <v>135000</v>
          </cell>
        </row>
        <row r="1262">
          <cell r="A1262" t="str">
            <v>DAO6</v>
          </cell>
          <cell r="B1262" t="str">
            <v>DAO57</v>
          </cell>
          <cell r="C1262" t="str">
            <v>Cây Đào,ĐK gốc 5cm ≤ Φ &lt;7cm</v>
          </cell>
          <cell r="D1262" t="str">
            <v xml:space="preserve">Đào, đường kính gốc 6 cm </v>
          </cell>
          <cell r="E1262" t="str">
            <v>cây</v>
          </cell>
          <cell r="F1262">
            <v>135000</v>
          </cell>
        </row>
        <row r="1263">
          <cell r="A1263" t="str">
            <v>DAO7</v>
          </cell>
          <cell r="B1263" t="str">
            <v>DAO79</v>
          </cell>
          <cell r="C1263" t="str">
            <v>Cây Đào,ĐK gốc 7cm ≤ Φ &lt;9cm</v>
          </cell>
          <cell r="D1263" t="str">
            <v xml:space="preserve">Đào, đường kính gốc 7 cm </v>
          </cell>
          <cell r="E1263" t="str">
            <v>cây</v>
          </cell>
          <cell r="F1263">
            <v>172000</v>
          </cell>
        </row>
        <row r="1264">
          <cell r="A1264" t="str">
            <v>DAO8</v>
          </cell>
          <cell r="B1264" t="str">
            <v>DAO79</v>
          </cell>
          <cell r="C1264" t="str">
            <v>Cây Đào,ĐK gốc 7cm ≤ Φ &lt;9cm</v>
          </cell>
          <cell r="D1264" t="str">
            <v xml:space="preserve">Đào, đường kính gốc 8 cm </v>
          </cell>
          <cell r="E1264" t="str">
            <v>cây</v>
          </cell>
          <cell r="F1264">
            <v>172000</v>
          </cell>
        </row>
        <row r="1265">
          <cell r="A1265" t="str">
            <v>DAO9</v>
          </cell>
          <cell r="B1265" t="str">
            <v>DAO912</v>
          </cell>
          <cell r="C1265" t="str">
            <v>Cây Đào,ĐK gốc 9cm ≤ Φ &lt;12cm</v>
          </cell>
          <cell r="D1265" t="str">
            <v xml:space="preserve">Đào, đường kính gốc 9 cm </v>
          </cell>
          <cell r="E1265" t="str">
            <v>cây</v>
          </cell>
          <cell r="F1265">
            <v>209000</v>
          </cell>
        </row>
        <row r="1266">
          <cell r="A1266" t="str">
            <v>DAO10</v>
          </cell>
          <cell r="B1266" t="str">
            <v>DAO912</v>
          </cell>
          <cell r="C1266" t="str">
            <v>Cây Đào,ĐK gốc 9cm ≤ Φ &lt;12cm</v>
          </cell>
          <cell r="D1266" t="str">
            <v xml:space="preserve">Đào, đường kính gốc 10 cm </v>
          </cell>
          <cell r="E1266" t="str">
            <v>cây</v>
          </cell>
          <cell r="F1266">
            <v>209000</v>
          </cell>
        </row>
        <row r="1267">
          <cell r="A1267" t="str">
            <v>DAO11</v>
          </cell>
          <cell r="B1267" t="str">
            <v>DAO912</v>
          </cell>
          <cell r="C1267" t="str">
            <v>Cây Đào,ĐK gốc 9cm ≤ Φ &lt;12cm</v>
          </cell>
          <cell r="D1267" t="str">
            <v xml:space="preserve">Đào, đường kính gốc 11 cm </v>
          </cell>
          <cell r="E1267" t="str">
            <v>cây</v>
          </cell>
          <cell r="F1267">
            <v>209000</v>
          </cell>
        </row>
        <row r="1268">
          <cell r="A1268" t="str">
            <v>DAO12</v>
          </cell>
          <cell r="B1268" t="str">
            <v>DAO1215</v>
          </cell>
          <cell r="C1268" t="str">
            <v>Cây Đào,ĐK gốc 12cm ≤ Φ &lt;15cm</v>
          </cell>
          <cell r="D1268" t="str">
            <v xml:space="preserve">Đào, đường kính gốc 12 cm </v>
          </cell>
          <cell r="E1268" t="str">
            <v>cây</v>
          </cell>
          <cell r="F1268">
            <v>246000</v>
          </cell>
        </row>
        <row r="1269">
          <cell r="A1269" t="str">
            <v>DAO13</v>
          </cell>
          <cell r="B1269" t="str">
            <v>DAO1215</v>
          </cell>
          <cell r="C1269" t="str">
            <v>Cây Đào,ĐK gốc 12cm ≤ Φ &lt;15cm</v>
          </cell>
          <cell r="D1269" t="str">
            <v xml:space="preserve">Đào, đường kính gốc 13 cm </v>
          </cell>
          <cell r="E1269" t="str">
            <v>cây</v>
          </cell>
          <cell r="F1269">
            <v>246000</v>
          </cell>
        </row>
        <row r="1270">
          <cell r="A1270" t="str">
            <v>DAO14</v>
          </cell>
          <cell r="B1270" t="str">
            <v>DAO1215</v>
          </cell>
          <cell r="C1270" t="str">
            <v>Cây Đào,ĐK gốc 12cm ≤ Φ &lt;15cm</v>
          </cell>
          <cell r="D1270" t="str">
            <v xml:space="preserve">Đào, đường kính gốc 14 cm </v>
          </cell>
          <cell r="E1270" t="str">
            <v>cây</v>
          </cell>
          <cell r="F1270">
            <v>246000</v>
          </cell>
        </row>
        <row r="1271">
          <cell r="A1271" t="str">
            <v>DAO15</v>
          </cell>
          <cell r="B1271" t="str">
            <v>DAO1520</v>
          </cell>
          <cell r="C1271" t="str">
            <v>Cây Đào,ĐK gốc 15cm ≤ Φ &lt;20cm</v>
          </cell>
          <cell r="D1271" t="str">
            <v xml:space="preserve">Đào, đường kính gốc 15 cm </v>
          </cell>
          <cell r="E1271" t="str">
            <v>cây</v>
          </cell>
          <cell r="F1271">
            <v>313000</v>
          </cell>
        </row>
        <row r="1272">
          <cell r="A1272" t="str">
            <v>DAO16</v>
          </cell>
          <cell r="B1272" t="str">
            <v>DAO1520</v>
          </cell>
          <cell r="C1272" t="str">
            <v>Cây Đào,ĐK gốc 15cm ≤ Φ &lt;20cm</v>
          </cell>
          <cell r="D1272" t="str">
            <v xml:space="preserve">Đào, đường kính gốc 16 cm </v>
          </cell>
          <cell r="E1272" t="str">
            <v>cây</v>
          </cell>
          <cell r="F1272">
            <v>313000</v>
          </cell>
        </row>
        <row r="1273">
          <cell r="A1273" t="str">
            <v>DAO17</v>
          </cell>
          <cell r="B1273" t="str">
            <v>DAO1520</v>
          </cell>
          <cell r="C1273" t="str">
            <v>Cây Đào,ĐK gốc 15cm ≤ Φ &lt;20cm</v>
          </cell>
          <cell r="D1273" t="str">
            <v xml:space="preserve">Đào, đường kính gốc 17 cm </v>
          </cell>
          <cell r="E1273" t="str">
            <v>cây</v>
          </cell>
          <cell r="F1273">
            <v>313000</v>
          </cell>
        </row>
        <row r="1274">
          <cell r="A1274" t="str">
            <v>DAO18</v>
          </cell>
          <cell r="B1274" t="str">
            <v>DAO1520</v>
          </cell>
          <cell r="C1274" t="str">
            <v>Cây Đào,ĐK gốc 15cm ≤ Φ &lt;20cm</v>
          </cell>
          <cell r="D1274" t="str">
            <v xml:space="preserve">Đào, đường kính gốc 18 cm </v>
          </cell>
          <cell r="E1274" t="str">
            <v>cây</v>
          </cell>
          <cell r="F1274">
            <v>313000</v>
          </cell>
        </row>
        <row r="1275">
          <cell r="A1275" t="str">
            <v>DAO19</v>
          </cell>
          <cell r="B1275" t="str">
            <v>DAO1520</v>
          </cell>
          <cell r="C1275" t="str">
            <v>Cây Đào,ĐK gốc 15cm ≤ Φ &lt;20cm</v>
          </cell>
          <cell r="D1275" t="str">
            <v xml:space="preserve">Đào, đường kính gốc 19 cm </v>
          </cell>
          <cell r="E1275" t="str">
            <v>cây</v>
          </cell>
          <cell r="F1275">
            <v>313000</v>
          </cell>
        </row>
        <row r="1276">
          <cell r="A1276" t="str">
            <v>DAO20</v>
          </cell>
          <cell r="B1276" t="str">
            <v>DAO2025</v>
          </cell>
          <cell r="C1276" t="str">
            <v>Cây Đào,ĐK gốc 20cm ≤ Φ &lt;25cm</v>
          </cell>
          <cell r="D1276" t="str">
            <v xml:space="preserve">Đào, đường kính gốc 20 cm </v>
          </cell>
          <cell r="E1276" t="str">
            <v>cây</v>
          </cell>
          <cell r="F1276">
            <v>380000</v>
          </cell>
        </row>
        <row r="1277">
          <cell r="A1277" t="str">
            <v>DAO21</v>
          </cell>
          <cell r="B1277" t="str">
            <v>DAO2025</v>
          </cell>
          <cell r="C1277" t="str">
            <v>Cây Đào,ĐK gốc 20cm ≤ Φ &lt;25cm</v>
          </cell>
          <cell r="D1277" t="str">
            <v xml:space="preserve">Đào, đường kính gốc 21 cm </v>
          </cell>
          <cell r="E1277" t="str">
            <v>cây</v>
          </cell>
          <cell r="F1277">
            <v>380000</v>
          </cell>
        </row>
        <row r="1278">
          <cell r="A1278" t="str">
            <v>DAO22</v>
          </cell>
          <cell r="B1278" t="str">
            <v>DAO2025</v>
          </cell>
          <cell r="C1278" t="str">
            <v>Cây Đào,ĐK gốc 20cm ≤ Φ &lt;25cm</v>
          </cell>
          <cell r="D1278" t="str">
            <v xml:space="preserve">Đào, đường kính gốc 22 cm </v>
          </cell>
          <cell r="E1278" t="str">
            <v>cây</v>
          </cell>
          <cell r="F1278">
            <v>380000</v>
          </cell>
        </row>
        <row r="1279">
          <cell r="A1279" t="str">
            <v>DAO23</v>
          </cell>
          <cell r="B1279" t="str">
            <v>DAO2025</v>
          </cell>
          <cell r="C1279" t="str">
            <v>Cây Đào,ĐK gốc 20cm ≤ Φ &lt;25cm</v>
          </cell>
          <cell r="D1279" t="str">
            <v xml:space="preserve">Đào, đường kính gốc 23 cm </v>
          </cell>
          <cell r="E1279" t="str">
            <v>cây</v>
          </cell>
          <cell r="F1279">
            <v>380000</v>
          </cell>
        </row>
        <row r="1280">
          <cell r="A1280" t="str">
            <v>DAO24</v>
          </cell>
          <cell r="B1280" t="str">
            <v>DAO2025</v>
          </cell>
          <cell r="C1280" t="str">
            <v>Cây Đào,ĐK gốc 20cm ≤ Φ &lt;25cm</v>
          </cell>
          <cell r="D1280" t="str">
            <v xml:space="preserve">Đào, đường kính gốc 24 cm </v>
          </cell>
          <cell r="E1280" t="str">
            <v>cây</v>
          </cell>
          <cell r="F1280">
            <v>380000</v>
          </cell>
        </row>
        <row r="1281">
          <cell r="A1281" t="str">
            <v>DAO25</v>
          </cell>
          <cell r="B1281" t="str">
            <v>DAO2530</v>
          </cell>
          <cell r="C1281" t="str">
            <v>Cây Đào,ĐK gốc 25cm ≤ Φ &lt;30cm</v>
          </cell>
          <cell r="D1281" t="str">
            <v xml:space="preserve">Đào, đường kính gốc 25 cm </v>
          </cell>
          <cell r="E1281" t="str">
            <v>cây</v>
          </cell>
          <cell r="F1281">
            <v>447000</v>
          </cell>
        </row>
        <row r="1282">
          <cell r="A1282" t="str">
            <v>DAO26</v>
          </cell>
          <cell r="B1282" t="str">
            <v>DAO2530</v>
          </cell>
          <cell r="C1282" t="str">
            <v>Cây Đào,ĐK gốc 25cm ≤ Φ &lt;30cm</v>
          </cell>
          <cell r="D1282" t="str">
            <v xml:space="preserve">Đào, đường kính gốc 26 cm </v>
          </cell>
          <cell r="E1282" t="str">
            <v>cây</v>
          </cell>
          <cell r="F1282">
            <v>447000</v>
          </cell>
        </row>
        <row r="1283">
          <cell r="A1283" t="str">
            <v>DAO27</v>
          </cell>
          <cell r="B1283" t="str">
            <v>DAO2530</v>
          </cell>
          <cell r="C1283" t="str">
            <v>Cây Đào,ĐK gốc 25cm ≤ Φ &lt;30cm</v>
          </cell>
          <cell r="D1283" t="str">
            <v xml:space="preserve">Đào, đường kính gốc 27 cm </v>
          </cell>
          <cell r="E1283" t="str">
            <v>cây</v>
          </cell>
          <cell r="F1283">
            <v>447000</v>
          </cell>
        </row>
        <row r="1284">
          <cell r="A1284" t="str">
            <v>DAO28</v>
          </cell>
          <cell r="B1284" t="str">
            <v>DAO2530</v>
          </cell>
          <cell r="C1284" t="str">
            <v>Cây Đào,ĐK gốc 25cm ≤ Φ &lt;30cm</v>
          </cell>
          <cell r="D1284" t="str">
            <v xml:space="preserve">Đào, đường kính gốc 28 cm </v>
          </cell>
          <cell r="E1284" t="str">
            <v>cây</v>
          </cell>
          <cell r="F1284">
            <v>447000</v>
          </cell>
        </row>
        <row r="1285">
          <cell r="A1285" t="str">
            <v>DAO29</v>
          </cell>
          <cell r="B1285" t="str">
            <v>DAO2530</v>
          </cell>
          <cell r="C1285" t="str">
            <v>Cây Đào,ĐK gốc 25cm ≤ Φ &lt;30cm</v>
          </cell>
          <cell r="D1285" t="str">
            <v xml:space="preserve">Đào, đường kính gốc 29 cm </v>
          </cell>
          <cell r="E1285" t="str">
            <v>cây</v>
          </cell>
          <cell r="F1285">
            <v>447000</v>
          </cell>
        </row>
        <row r="1286">
          <cell r="A1286" t="str">
            <v>DAO30</v>
          </cell>
          <cell r="B1286" t="str">
            <v>DAO3030</v>
          </cell>
          <cell r="C1286" t="str">
            <v>Cây Đào,ĐK gốc từ 30 cm trở lên</v>
          </cell>
          <cell r="D1286" t="str">
            <v xml:space="preserve">Đào, đường kính gốc 30 cm </v>
          </cell>
          <cell r="E1286" t="str">
            <v>cây</v>
          </cell>
          <cell r="F1286">
            <v>514000</v>
          </cell>
        </row>
        <row r="1287">
          <cell r="A1287" t="str">
            <v>DAO31</v>
          </cell>
          <cell r="B1287" t="str">
            <v>DAO3030</v>
          </cell>
          <cell r="C1287" t="str">
            <v>Cây Đào,ĐK gốc từ 30 cm trở lên</v>
          </cell>
          <cell r="D1287" t="str">
            <v xml:space="preserve">Đào, đường kính gốc 31 cm </v>
          </cell>
          <cell r="E1287" t="str">
            <v>cây</v>
          </cell>
          <cell r="F1287">
            <v>514000</v>
          </cell>
        </row>
        <row r="1288">
          <cell r="A1288" t="str">
            <v>DAO32</v>
          </cell>
          <cell r="B1288" t="str">
            <v>DAO3030</v>
          </cell>
          <cell r="C1288" t="str">
            <v>Cây Đào,ĐK gốc từ 30 cm trở lên</v>
          </cell>
          <cell r="D1288" t="str">
            <v xml:space="preserve">Đào, đường kính gốc 32 cm </v>
          </cell>
          <cell r="E1288" t="str">
            <v>cây</v>
          </cell>
          <cell r="F1288">
            <v>514000</v>
          </cell>
        </row>
        <row r="1289">
          <cell r="A1289" t="str">
            <v>DAO33</v>
          </cell>
          <cell r="B1289" t="str">
            <v>DAO3030</v>
          </cell>
          <cell r="C1289" t="str">
            <v>Cây Đào,ĐK gốc từ 30 cm trở lên</v>
          </cell>
          <cell r="D1289" t="str">
            <v xml:space="preserve">Đào, đường kính gốc 33 cm </v>
          </cell>
          <cell r="E1289" t="str">
            <v>cây</v>
          </cell>
          <cell r="F1289">
            <v>514000</v>
          </cell>
        </row>
        <row r="1290">
          <cell r="A1290" t="str">
            <v>DAO34</v>
          </cell>
          <cell r="B1290" t="str">
            <v>DAO3030</v>
          </cell>
          <cell r="C1290" t="str">
            <v>Cây Đào,ĐK gốc từ 30 cm trở lên</v>
          </cell>
          <cell r="D1290" t="str">
            <v xml:space="preserve">Đào, đường kính gốc 34 cm </v>
          </cell>
          <cell r="E1290" t="str">
            <v>cây</v>
          </cell>
          <cell r="F1290">
            <v>514000</v>
          </cell>
        </row>
        <row r="1291">
          <cell r="A1291" t="str">
            <v>DAO35</v>
          </cell>
          <cell r="B1291" t="str">
            <v>DAO3030</v>
          </cell>
          <cell r="C1291" t="str">
            <v>Cây Đào,ĐK gốc từ 30 cm trở lên</v>
          </cell>
          <cell r="D1291" t="str">
            <v xml:space="preserve">Đào, đường kính gốc 35 cm </v>
          </cell>
          <cell r="E1291" t="str">
            <v>cây</v>
          </cell>
          <cell r="F1291">
            <v>514000</v>
          </cell>
        </row>
        <row r="1292">
          <cell r="A1292" t="str">
            <v>DAO36</v>
          </cell>
          <cell r="B1292" t="str">
            <v>DAO3030</v>
          </cell>
          <cell r="C1292" t="str">
            <v>Cây Đào,ĐK gốc từ 30 cm trở lên</v>
          </cell>
          <cell r="D1292" t="str">
            <v xml:space="preserve">Đào, đường kính gốc 36 cm </v>
          </cell>
          <cell r="E1292" t="str">
            <v>cây</v>
          </cell>
          <cell r="F1292">
            <v>514000</v>
          </cell>
        </row>
        <row r="1293">
          <cell r="A1293" t="str">
            <v>DAO37</v>
          </cell>
          <cell r="B1293" t="str">
            <v>DAO3030</v>
          </cell>
          <cell r="C1293" t="str">
            <v>Cây Đào,ĐK gốc từ 30 cm trở lên</v>
          </cell>
          <cell r="D1293" t="str">
            <v xml:space="preserve">Đào, đường kính gốc 37 cm </v>
          </cell>
          <cell r="E1293" t="str">
            <v>cây</v>
          </cell>
          <cell r="F1293">
            <v>514000</v>
          </cell>
        </row>
        <row r="1294">
          <cell r="A1294" t="str">
            <v>DAO38</v>
          </cell>
          <cell r="B1294" t="str">
            <v>DAO3030</v>
          </cell>
          <cell r="C1294" t="str">
            <v>Cây Đào,ĐK gốc từ 30 cm trở lên</v>
          </cell>
          <cell r="D1294" t="str">
            <v xml:space="preserve">Đào, đường kính gốc 38 cm </v>
          </cell>
          <cell r="E1294" t="str">
            <v>cây</v>
          </cell>
          <cell r="F1294">
            <v>514000</v>
          </cell>
        </row>
        <row r="1295">
          <cell r="A1295" t="str">
            <v>DAO39</v>
          </cell>
          <cell r="B1295" t="str">
            <v>DAO3030</v>
          </cell>
          <cell r="C1295" t="str">
            <v>Cây Đào,ĐK gốc từ 30 cm trở lên</v>
          </cell>
          <cell r="D1295" t="str">
            <v xml:space="preserve">Đào, đường kính gốc 39 cm </v>
          </cell>
          <cell r="E1295" t="str">
            <v>cây</v>
          </cell>
          <cell r="F1295">
            <v>514000</v>
          </cell>
        </row>
        <row r="1296">
          <cell r="A1296" t="str">
            <v>DAO40</v>
          </cell>
          <cell r="B1296" t="str">
            <v>DAO3030</v>
          </cell>
          <cell r="C1296" t="str">
            <v>Cây Đào,ĐK gốc từ 30 cm trở lên</v>
          </cell>
          <cell r="D1296" t="str">
            <v xml:space="preserve">Đào, đường kính gốc 40 cm </v>
          </cell>
          <cell r="E1296" t="str">
            <v>cây</v>
          </cell>
          <cell r="F1296">
            <v>514000</v>
          </cell>
        </row>
        <row r="1297">
          <cell r="A1297" t="str">
            <v>MANM</v>
          </cell>
          <cell r="B1297" t="str">
            <v>MANM</v>
          </cell>
          <cell r="C1297" t="str">
            <v>Mận, Mới trồng từ 3 tháng đến dưới 1 năm</v>
          </cell>
          <cell r="D1297" t="str">
            <v>Mận,  mới trồng từ 3 tháng đến dưới 1 năm tuổi</v>
          </cell>
          <cell r="E1297" t="str">
            <v>cây</v>
          </cell>
          <cell r="F1297">
            <v>27000</v>
          </cell>
        </row>
        <row r="1298">
          <cell r="A1298" t="str">
            <v>MANM1</v>
          </cell>
          <cell r="B1298" t="str">
            <v>MANM1</v>
          </cell>
          <cell r="C1298" t="str">
            <v>Mận,  Trồng từ 1 năm, H từ 0,7m trở lên</v>
          </cell>
          <cell r="D1298" t="str">
            <v xml:space="preserve">Mận,  mới trồng 1 năm, cao từ 0,7 m trở lên </v>
          </cell>
          <cell r="E1298" t="str">
            <v>cây</v>
          </cell>
          <cell r="F1298">
            <v>44000</v>
          </cell>
        </row>
        <row r="1299">
          <cell r="A1299" t="str">
            <v>MAN1</v>
          </cell>
          <cell r="B1299" t="str">
            <v>MAN1</v>
          </cell>
          <cell r="C1299" t="str">
            <v>Mận, ĐK gốc 1cm ≤ Φ &lt;2cm</v>
          </cell>
          <cell r="D1299" t="str">
            <v xml:space="preserve">Mận,  đường kính gốc 1 cm </v>
          </cell>
          <cell r="E1299" t="str">
            <v>cây</v>
          </cell>
          <cell r="F1299">
            <v>61000</v>
          </cell>
        </row>
        <row r="1300">
          <cell r="A1300" t="str">
            <v>MAN2</v>
          </cell>
          <cell r="B1300" t="str">
            <v>MAN25</v>
          </cell>
          <cell r="C1300" t="str">
            <v>Mận, ĐK gốc 2cm ≤ Φ &lt;5cm</v>
          </cell>
          <cell r="D1300" t="str">
            <v xml:space="preserve">Mận,  đường kính gốc 2cm </v>
          </cell>
          <cell r="E1300" t="str">
            <v>cây</v>
          </cell>
          <cell r="F1300">
            <v>98000</v>
          </cell>
        </row>
        <row r="1301">
          <cell r="A1301" t="str">
            <v>MAN3</v>
          </cell>
          <cell r="B1301" t="str">
            <v>MAN25</v>
          </cell>
          <cell r="C1301" t="str">
            <v>Mận, ĐK gốc 2cm ≤ Φ &lt;5cm</v>
          </cell>
          <cell r="D1301" t="str">
            <v xml:space="preserve">Mận, đường kính gốc 3 cm </v>
          </cell>
          <cell r="E1301" t="str">
            <v>cây</v>
          </cell>
          <cell r="F1301">
            <v>98000</v>
          </cell>
        </row>
        <row r="1302">
          <cell r="A1302" t="str">
            <v>MAN4</v>
          </cell>
          <cell r="B1302" t="str">
            <v>MAN25</v>
          </cell>
          <cell r="C1302" t="str">
            <v>Mận, ĐK gốc 2cm ≤ Φ &lt;5cm</v>
          </cell>
          <cell r="D1302" t="str">
            <v xml:space="preserve">Mận,  đường kính gốc 4 cm </v>
          </cell>
          <cell r="E1302" t="str">
            <v>cây</v>
          </cell>
          <cell r="F1302">
            <v>98000</v>
          </cell>
        </row>
        <row r="1303">
          <cell r="A1303" t="str">
            <v>MAN5</v>
          </cell>
          <cell r="B1303" t="str">
            <v>MAN57</v>
          </cell>
          <cell r="C1303" t="str">
            <v>Mận, ĐK gốc 5cm ≤ Φ &lt;7cm</v>
          </cell>
          <cell r="D1303" t="str">
            <v xml:space="preserve">Mận, đường kính gốc 5 cm </v>
          </cell>
          <cell r="E1303" t="str">
            <v>cây</v>
          </cell>
          <cell r="F1303">
            <v>135000</v>
          </cell>
        </row>
        <row r="1304">
          <cell r="A1304" t="str">
            <v>MAN6</v>
          </cell>
          <cell r="B1304" t="str">
            <v>MAN57</v>
          </cell>
          <cell r="C1304" t="str">
            <v>Mận, ĐK gốc 5cm ≤ Φ &lt;7cm</v>
          </cell>
          <cell r="D1304" t="str">
            <v xml:space="preserve">Mận,  đường kính gốc 6 cm </v>
          </cell>
          <cell r="E1304" t="str">
            <v>cây</v>
          </cell>
          <cell r="F1304">
            <v>135000</v>
          </cell>
        </row>
        <row r="1305">
          <cell r="A1305" t="str">
            <v>MAN7</v>
          </cell>
          <cell r="B1305" t="str">
            <v>MAN79</v>
          </cell>
          <cell r="C1305" t="str">
            <v>Mận, ĐK gốc 7cm ≤ Φ &lt;9cm</v>
          </cell>
          <cell r="D1305" t="str">
            <v xml:space="preserve">Mận, đường kính gốc 7 cm </v>
          </cell>
          <cell r="E1305" t="str">
            <v>cây</v>
          </cell>
          <cell r="F1305">
            <v>172000</v>
          </cell>
        </row>
        <row r="1306">
          <cell r="A1306" t="str">
            <v>MAN8</v>
          </cell>
          <cell r="B1306" t="str">
            <v>MAN79</v>
          </cell>
          <cell r="C1306" t="str">
            <v>Mận, ĐK gốc 7cm ≤ Φ &lt;9cm</v>
          </cell>
          <cell r="D1306" t="str">
            <v xml:space="preserve">Mận, đường kính gốc 8 cm </v>
          </cell>
          <cell r="E1306" t="str">
            <v>cây</v>
          </cell>
          <cell r="F1306">
            <v>172000</v>
          </cell>
        </row>
        <row r="1307">
          <cell r="A1307" t="str">
            <v>MAN9</v>
          </cell>
          <cell r="B1307" t="str">
            <v>MAN912</v>
          </cell>
          <cell r="C1307" t="str">
            <v>Mận, ĐK gốc 9cm ≤ Φ &lt;12cm</v>
          </cell>
          <cell r="D1307" t="str">
            <v xml:space="preserve">Mận,  đường kính gốc 9 cm </v>
          </cell>
          <cell r="E1307" t="str">
            <v>cây</v>
          </cell>
          <cell r="F1307">
            <v>209000</v>
          </cell>
        </row>
        <row r="1308">
          <cell r="A1308" t="str">
            <v>MAN10</v>
          </cell>
          <cell r="B1308" t="str">
            <v>MAN912</v>
          </cell>
          <cell r="C1308" t="str">
            <v>Mận, ĐK gốc 9cm ≤ Φ &lt;12cm</v>
          </cell>
          <cell r="D1308" t="str">
            <v xml:space="preserve">Mận,  đường kính gốc 10 cm </v>
          </cell>
          <cell r="E1308" t="str">
            <v>cây</v>
          </cell>
          <cell r="F1308">
            <v>209000</v>
          </cell>
        </row>
        <row r="1309">
          <cell r="A1309" t="str">
            <v>MAN11</v>
          </cell>
          <cell r="B1309" t="str">
            <v>MAN912</v>
          </cell>
          <cell r="C1309" t="str">
            <v>Mận, ĐK gốc 9cm ≤ Φ &lt;12cm</v>
          </cell>
          <cell r="D1309" t="str">
            <v xml:space="preserve">Mận,  đường kính gốc 11 cm </v>
          </cell>
          <cell r="E1309" t="str">
            <v>cây</v>
          </cell>
          <cell r="F1309">
            <v>209000</v>
          </cell>
        </row>
        <row r="1310">
          <cell r="A1310" t="str">
            <v>MAN12</v>
          </cell>
          <cell r="B1310" t="str">
            <v>MAN1215</v>
          </cell>
          <cell r="C1310" t="str">
            <v>Mận, ĐK gốc 12cm ≤ Φ &lt;15cm</v>
          </cell>
          <cell r="D1310" t="str">
            <v xml:space="preserve">Mận,  đường kính gốc 12 cm </v>
          </cell>
          <cell r="E1310" t="str">
            <v>cây</v>
          </cell>
          <cell r="F1310">
            <v>246000</v>
          </cell>
        </row>
        <row r="1311">
          <cell r="A1311" t="str">
            <v>MAN13</v>
          </cell>
          <cell r="B1311" t="str">
            <v>MAN1215</v>
          </cell>
          <cell r="C1311" t="str">
            <v>Mận, ĐK gốc 12cm ≤ Φ &lt;15cm</v>
          </cell>
          <cell r="D1311" t="str">
            <v xml:space="preserve">Mận,  đường kính gốc 13 cm </v>
          </cell>
          <cell r="E1311" t="str">
            <v>cây</v>
          </cell>
          <cell r="F1311">
            <v>246000</v>
          </cell>
        </row>
        <row r="1312">
          <cell r="A1312" t="str">
            <v>MAN14</v>
          </cell>
          <cell r="B1312" t="str">
            <v>MAN1215</v>
          </cell>
          <cell r="C1312" t="str">
            <v>Mận, ĐK gốc 12cm ≤ Φ &lt;15cm</v>
          </cell>
          <cell r="D1312" t="str">
            <v xml:space="preserve">Mận,  đường kính gốc 14 cm </v>
          </cell>
          <cell r="E1312" t="str">
            <v>cây</v>
          </cell>
          <cell r="F1312">
            <v>246000</v>
          </cell>
        </row>
        <row r="1313">
          <cell r="A1313" t="str">
            <v>MAN15</v>
          </cell>
          <cell r="B1313" t="str">
            <v>MAN1520</v>
          </cell>
          <cell r="C1313" t="str">
            <v>Mận, ĐK gốc 15cm ≤ Φ &lt;20cm</v>
          </cell>
          <cell r="D1313" t="str">
            <v xml:space="preserve">Mận,  đường kính gốc 15 cm </v>
          </cell>
          <cell r="E1313" t="str">
            <v>cây</v>
          </cell>
          <cell r="F1313">
            <v>313000</v>
          </cell>
        </row>
        <row r="1314">
          <cell r="A1314" t="str">
            <v>MAN16</v>
          </cell>
          <cell r="B1314" t="str">
            <v>MAN1520</v>
          </cell>
          <cell r="C1314" t="str">
            <v>Mận, ĐK gốc 15cm ≤ Φ &lt;20cm</v>
          </cell>
          <cell r="D1314" t="str">
            <v xml:space="preserve">Mận, đường kính gốc 16 cm </v>
          </cell>
          <cell r="E1314" t="str">
            <v>cây</v>
          </cell>
          <cell r="F1314">
            <v>313000</v>
          </cell>
        </row>
        <row r="1315">
          <cell r="A1315" t="str">
            <v>MAN17</v>
          </cell>
          <cell r="B1315" t="str">
            <v>MAN1520</v>
          </cell>
          <cell r="C1315" t="str">
            <v>Mận, ĐK gốc 15cm ≤ Φ &lt;20cm</v>
          </cell>
          <cell r="D1315" t="str">
            <v xml:space="preserve">Mận,  đường kính gốc 17 cm </v>
          </cell>
          <cell r="E1315" t="str">
            <v>cây</v>
          </cell>
          <cell r="F1315">
            <v>313000</v>
          </cell>
        </row>
        <row r="1316">
          <cell r="A1316" t="str">
            <v>MAN18</v>
          </cell>
          <cell r="B1316" t="str">
            <v>MAN1520</v>
          </cell>
          <cell r="C1316" t="str">
            <v>Mận, ĐK gốc 15cm ≤ Φ &lt;20cm</v>
          </cell>
          <cell r="D1316" t="str">
            <v xml:space="preserve">Mận, đường kính gốc 18 cm </v>
          </cell>
          <cell r="E1316" t="str">
            <v>cây</v>
          </cell>
          <cell r="F1316">
            <v>313000</v>
          </cell>
        </row>
        <row r="1317">
          <cell r="A1317" t="str">
            <v>MAN19</v>
          </cell>
          <cell r="B1317" t="str">
            <v>MAN1520</v>
          </cell>
          <cell r="C1317" t="str">
            <v>Mận, ĐK gốc 15cm ≤ Φ &lt;20cm</v>
          </cell>
          <cell r="D1317" t="str">
            <v xml:space="preserve">Mận,  đường kính gốc 19 cm </v>
          </cell>
          <cell r="E1317" t="str">
            <v>cây</v>
          </cell>
          <cell r="F1317">
            <v>313000</v>
          </cell>
        </row>
        <row r="1318">
          <cell r="A1318" t="str">
            <v>MAN20</v>
          </cell>
          <cell r="B1318" t="str">
            <v>MAN2025</v>
          </cell>
          <cell r="C1318" t="str">
            <v>Mận, ĐK gốc 20cm ≤ Φ &lt;25cm</v>
          </cell>
          <cell r="D1318" t="str">
            <v xml:space="preserve">Mận, đường kính gốc 20 cm </v>
          </cell>
          <cell r="E1318" t="str">
            <v>cây</v>
          </cell>
          <cell r="F1318">
            <v>380000</v>
          </cell>
        </row>
        <row r="1319">
          <cell r="A1319" t="str">
            <v>MAN21</v>
          </cell>
          <cell r="B1319" t="str">
            <v>MAN2025</v>
          </cell>
          <cell r="C1319" t="str">
            <v>Mận, ĐK gốc 20cm ≤ Φ &lt;25cm</v>
          </cell>
          <cell r="D1319" t="str">
            <v xml:space="preserve">Mận,  đường kính gốc 21 cm </v>
          </cell>
          <cell r="E1319" t="str">
            <v>cây</v>
          </cell>
          <cell r="F1319">
            <v>380000</v>
          </cell>
        </row>
        <row r="1320">
          <cell r="A1320" t="str">
            <v>MAN22</v>
          </cell>
          <cell r="B1320" t="str">
            <v>MAN2025</v>
          </cell>
          <cell r="C1320" t="str">
            <v>Mận, ĐK gốc 20cm ≤ Φ &lt;25cm</v>
          </cell>
          <cell r="D1320" t="str">
            <v xml:space="preserve">Mận,  đường kính gốc 22 cm </v>
          </cell>
          <cell r="E1320" t="str">
            <v>cây</v>
          </cell>
          <cell r="F1320">
            <v>380000</v>
          </cell>
        </row>
        <row r="1321">
          <cell r="A1321" t="str">
            <v>MAN23</v>
          </cell>
          <cell r="B1321" t="str">
            <v>MAN2025</v>
          </cell>
          <cell r="C1321" t="str">
            <v>Mận, ĐK gốc 20cm ≤ Φ &lt;25cm</v>
          </cell>
          <cell r="D1321" t="str">
            <v xml:space="preserve">Mận,  đường kính gốc 23 cm </v>
          </cell>
          <cell r="E1321" t="str">
            <v>cây</v>
          </cell>
          <cell r="F1321">
            <v>380000</v>
          </cell>
        </row>
        <row r="1322">
          <cell r="A1322" t="str">
            <v>MAN24</v>
          </cell>
          <cell r="B1322" t="str">
            <v>MAN2025</v>
          </cell>
          <cell r="C1322" t="str">
            <v>Mận, ĐK gốc 20cm ≤ Φ &lt;25cm</v>
          </cell>
          <cell r="D1322" t="str">
            <v xml:space="preserve">Mận, đường kính gốc 24 cm </v>
          </cell>
          <cell r="E1322" t="str">
            <v>cây</v>
          </cell>
          <cell r="F1322">
            <v>380000</v>
          </cell>
        </row>
        <row r="1323">
          <cell r="A1323" t="str">
            <v>MAN25</v>
          </cell>
          <cell r="B1323" t="str">
            <v>MAN2530</v>
          </cell>
          <cell r="C1323" t="str">
            <v>Mận, ĐK gốc 25cm ≤ Φ &lt;30cm</v>
          </cell>
          <cell r="D1323" t="str">
            <v xml:space="preserve">Mận, đường kính gốc 25 cm </v>
          </cell>
          <cell r="E1323" t="str">
            <v>cây</v>
          </cell>
          <cell r="F1323">
            <v>447000</v>
          </cell>
        </row>
        <row r="1324">
          <cell r="A1324" t="str">
            <v>MAN26</v>
          </cell>
          <cell r="B1324" t="str">
            <v>MAN2530</v>
          </cell>
          <cell r="C1324" t="str">
            <v>Mận, ĐK gốc 25cm ≤ Φ &lt;30cm</v>
          </cell>
          <cell r="D1324" t="str">
            <v xml:space="preserve">Mận,  đường kính gốc 26 cm </v>
          </cell>
          <cell r="E1324" t="str">
            <v>cây</v>
          </cell>
          <cell r="F1324">
            <v>447000</v>
          </cell>
        </row>
        <row r="1325">
          <cell r="A1325" t="str">
            <v>MAN27</v>
          </cell>
          <cell r="B1325" t="str">
            <v>MAN2530</v>
          </cell>
          <cell r="C1325" t="str">
            <v>Mận, ĐK gốc 25cm ≤ Φ &lt;30cm</v>
          </cell>
          <cell r="D1325" t="str">
            <v xml:space="preserve">Mận, đường kính gốc 27 cm </v>
          </cell>
          <cell r="E1325" t="str">
            <v>cây</v>
          </cell>
          <cell r="F1325">
            <v>447000</v>
          </cell>
        </row>
        <row r="1326">
          <cell r="A1326" t="str">
            <v>MAN28</v>
          </cell>
          <cell r="B1326" t="str">
            <v>MAN2530</v>
          </cell>
          <cell r="C1326" t="str">
            <v>Mận, ĐK gốc 25cm ≤ Φ &lt;30cm</v>
          </cell>
          <cell r="D1326" t="str">
            <v xml:space="preserve">Mận, đường kính gốc 28 cm </v>
          </cell>
          <cell r="E1326" t="str">
            <v>cây</v>
          </cell>
          <cell r="F1326">
            <v>447000</v>
          </cell>
        </row>
        <row r="1327">
          <cell r="A1327" t="str">
            <v>MAN29</v>
          </cell>
          <cell r="B1327" t="str">
            <v>MAN2530</v>
          </cell>
          <cell r="C1327" t="str">
            <v>Mận, ĐK gốc 25cm ≤ Φ &lt;30cm</v>
          </cell>
          <cell r="D1327" t="str">
            <v xml:space="preserve">Mận,  đường kính gốc 29 cm </v>
          </cell>
          <cell r="E1327" t="str">
            <v>cây</v>
          </cell>
          <cell r="F1327">
            <v>447000</v>
          </cell>
        </row>
        <row r="1328">
          <cell r="A1328" t="str">
            <v>MAN30</v>
          </cell>
          <cell r="B1328" t="str">
            <v>MAN3030</v>
          </cell>
          <cell r="C1328" t="str">
            <v>Mận, ĐK gốc từ 30 cm trở lên</v>
          </cell>
          <cell r="D1328" t="str">
            <v xml:space="preserve">Mận, đường kính gốc 30 cm </v>
          </cell>
          <cell r="E1328" t="str">
            <v>cây</v>
          </cell>
          <cell r="F1328">
            <v>514000</v>
          </cell>
        </row>
        <row r="1329">
          <cell r="A1329" t="str">
            <v>MAN31</v>
          </cell>
          <cell r="B1329" t="str">
            <v>MAN3030</v>
          </cell>
          <cell r="C1329" t="str">
            <v>Mận, ĐK gốc từ 30 cm trở lên</v>
          </cell>
          <cell r="D1329" t="str">
            <v xml:space="preserve">Mận, đường kính gốc 31 cm </v>
          </cell>
          <cell r="E1329" t="str">
            <v>cây</v>
          </cell>
          <cell r="F1329">
            <v>514000</v>
          </cell>
        </row>
        <row r="1330">
          <cell r="A1330" t="str">
            <v>MAN32</v>
          </cell>
          <cell r="B1330" t="str">
            <v>MAN3030</v>
          </cell>
          <cell r="C1330" t="str">
            <v>Mận, ĐK gốc từ 30 cm trở lên</v>
          </cell>
          <cell r="D1330" t="str">
            <v xml:space="preserve">Mận,  đường kính gốc 32 cm </v>
          </cell>
          <cell r="E1330" t="str">
            <v>cây</v>
          </cell>
          <cell r="F1330">
            <v>514000</v>
          </cell>
        </row>
        <row r="1331">
          <cell r="A1331" t="str">
            <v>MAN33</v>
          </cell>
          <cell r="B1331" t="str">
            <v>MAN3030</v>
          </cell>
          <cell r="C1331" t="str">
            <v>Mận, ĐK gốc từ 30 cm trở lên</v>
          </cell>
          <cell r="D1331" t="str">
            <v xml:space="preserve">Mận,  đường kính gốc 33 cm </v>
          </cell>
          <cell r="E1331" t="str">
            <v>cây</v>
          </cell>
          <cell r="F1331">
            <v>514000</v>
          </cell>
        </row>
        <row r="1332">
          <cell r="A1332" t="str">
            <v>MAN34</v>
          </cell>
          <cell r="B1332" t="str">
            <v>MAN3030</v>
          </cell>
          <cell r="C1332" t="str">
            <v>Mận, ĐK gốc từ 30 cm trở lên</v>
          </cell>
          <cell r="D1332" t="str">
            <v xml:space="preserve">Mận, đường kính gốc 34 cm </v>
          </cell>
          <cell r="E1332" t="str">
            <v>cây</v>
          </cell>
          <cell r="F1332">
            <v>514000</v>
          </cell>
        </row>
        <row r="1333">
          <cell r="A1333" t="str">
            <v>MAN35</v>
          </cell>
          <cell r="B1333" t="str">
            <v>MAN3030</v>
          </cell>
          <cell r="C1333" t="str">
            <v>Mận, ĐK gốc từ 30 cm trở lên</v>
          </cell>
          <cell r="D1333" t="str">
            <v xml:space="preserve">Mận,  đường kính gốc 35 cm </v>
          </cell>
          <cell r="E1333" t="str">
            <v>cây</v>
          </cell>
          <cell r="F1333">
            <v>514000</v>
          </cell>
        </row>
        <row r="1334">
          <cell r="A1334" t="str">
            <v>MAN36</v>
          </cell>
          <cell r="B1334" t="str">
            <v>MAN3030</v>
          </cell>
          <cell r="C1334" t="str">
            <v>Mận, ĐK gốc từ 30 cm trở lên</v>
          </cell>
          <cell r="D1334" t="str">
            <v xml:space="preserve">Mận, đường kính gốc 36 cm </v>
          </cell>
          <cell r="E1334" t="str">
            <v>cây</v>
          </cell>
          <cell r="F1334">
            <v>514000</v>
          </cell>
        </row>
        <row r="1335">
          <cell r="A1335" t="str">
            <v>MAN37</v>
          </cell>
          <cell r="B1335" t="str">
            <v>MAN3030</v>
          </cell>
          <cell r="C1335" t="str">
            <v>Mận, ĐK gốc từ 30 cm trở lên</v>
          </cell>
          <cell r="D1335" t="str">
            <v xml:space="preserve">Mận, đường kính gốc 37 cm </v>
          </cell>
          <cell r="E1335" t="str">
            <v>cây</v>
          </cell>
          <cell r="F1335">
            <v>514000</v>
          </cell>
        </row>
        <row r="1336">
          <cell r="A1336" t="str">
            <v>MAN38</v>
          </cell>
          <cell r="B1336" t="str">
            <v>MAN3030</v>
          </cell>
          <cell r="C1336" t="str">
            <v>Mận, ĐK gốc từ 30 cm trở lên</v>
          </cell>
          <cell r="D1336" t="str">
            <v xml:space="preserve">Mận, đường kính gốc 38 cm </v>
          </cell>
          <cell r="E1336" t="str">
            <v>cây</v>
          </cell>
          <cell r="F1336">
            <v>514000</v>
          </cell>
        </row>
        <row r="1337">
          <cell r="A1337" t="str">
            <v>MAN39</v>
          </cell>
          <cell r="B1337" t="str">
            <v>MAN3030</v>
          </cell>
          <cell r="C1337" t="str">
            <v>Mận, ĐK gốc từ 30 cm trở lên</v>
          </cell>
          <cell r="D1337" t="str">
            <v xml:space="preserve">Mận, đường kính gốc 39 cm </v>
          </cell>
          <cell r="E1337" t="str">
            <v>cây</v>
          </cell>
          <cell r="F1337">
            <v>514000</v>
          </cell>
        </row>
        <row r="1338">
          <cell r="A1338" t="str">
            <v>MAN40</v>
          </cell>
          <cell r="B1338" t="str">
            <v>MAN3030</v>
          </cell>
          <cell r="C1338" t="str">
            <v>Mận, ĐK gốc từ 30 cm trở lên</v>
          </cell>
          <cell r="D1338" t="str">
            <v xml:space="preserve">Mận, đường kính gốc 40 cm </v>
          </cell>
          <cell r="E1338" t="str">
            <v>cây</v>
          </cell>
          <cell r="F1338">
            <v>514000</v>
          </cell>
        </row>
        <row r="1339">
          <cell r="A1339" t="str">
            <v>MOM</v>
          </cell>
          <cell r="B1339" t="str">
            <v>MOM</v>
          </cell>
          <cell r="C1339" t="str">
            <v>Mơ, Mới trồng từ 3 tháng đến dưới 1 năm</v>
          </cell>
          <cell r="D1339" t="str">
            <v>Mơ, mới trồng từ 3 tháng đến dưới 1 năm tuổi</v>
          </cell>
          <cell r="E1339" t="str">
            <v>cây</v>
          </cell>
          <cell r="F1339">
            <v>27000</v>
          </cell>
        </row>
        <row r="1340">
          <cell r="A1340" t="str">
            <v>MOM1</v>
          </cell>
          <cell r="B1340" t="str">
            <v>MOM1</v>
          </cell>
          <cell r="C1340" t="str">
            <v>Mơ,  Trồng từ 1 năm, H từ 0,7m trở lên</v>
          </cell>
          <cell r="D1340" t="str">
            <v xml:space="preserve">Mơ,  mới trồng 1 năm, cao từ 0,7 m trở lên </v>
          </cell>
          <cell r="E1340" t="str">
            <v>cây</v>
          </cell>
          <cell r="F1340">
            <v>44000</v>
          </cell>
        </row>
        <row r="1341">
          <cell r="A1341" t="str">
            <v>MO1</v>
          </cell>
          <cell r="B1341" t="str">
            <v>MO1</v>
          </cell>
          <cell r="C1341" t="str">
            <v>Mơ, ĐK gốc 1cm ≤ Φ &lt;2cm</v>
          </cell>
          <cell r="D1341" t="str">
            <v xml:space="preserve">Mơ,   đường kính gốc 1 cm </v>
          </cell>
          <cell r="E1341" t="str">
            <v>cây</v>
          </cell>
          <cell r="F1341">
            <v>61000</v>
          </cell>
        </row>
        <row r="1342">
          <cell r="A1342" t="str">
            <v>MO2</v>
          </cell>
          <cell r="B1342" t="str">
            <v>MO25</v>
          </cell>
          <cell r="C1342" t="str">
            <v>Mơ, ĐK gốc 2cm ≤ Φ &lt;5cm</v>
          </cell>
          <cell r="D1342" t="str">
            <v xml:space="preserve">Mơ,  đường kính gốc 2cm </v>
          </cell>
          <cell r="E1342" t="str">
            <v>cây</v>
          </cell>
          <cell r="F1342">
            <v>98000</v>
          </cell>
        </row>
        <row r="1343">
          <cell r="A1343" t="str">
            <v>MO3</v>
          </cell>
          <cell r="B1343" t="str">
            <v>MO25</v>
          </cell>
          <cell r="C1343" t="str">
            <v>Mơ, ĐK gốc 2cm ≤ Φ &lt;5cm</v>
          </cell>
          <cell r="D1343" t="str">
            <v xml:space="preserve">Mơ, đường kính gốc 3 cm </v>
          </cell>
          <cell r="E1343" t="str">
            <v>cây</v>
          </cell>
          <cell r="F1343">
            <v>98000</v>
          </cell>
        </row>
        <row r="1344">
          <cell r="A1344" t="str">
            <v>MO4</v>
          </cell>
          <cell r="B1344" t="str">
            <v>MO25</v>
          </cell>
          <cell r="C1344" t="str">
            <v>Mơ, ĐK gốc 2cm ≤ Φ &lt;5cm</v>
          </cell>
          <cell r="D1344" t="str">
            <v xml:space="preserve">Mơ, đường kính gốc 4 cm </v>
          </cell>
          <cell r="E1344" t="str">
            <v>cây</v>
          </cell>
          <cell r="F1344">
            <v>98000</v>
          </cell>
        </row>
        <row r="1345">
          <cell r="A1345" t="str">
            <v>MO5</v>
          </cell>
          <cell r="B1345" t="str">
            <v>MO57</v>
          </cell>
          <cell r="C1345" t="str">
            <v>Mơ, ĐK gốc 5cm ≤ Φ &lt;7cm</v>
          </cell>
          <cell r="D1345" t="str">
            <v xml:space="preserve">Mơ, đường kính gốc 5 cm </v>
          </cell>
          <cell r="E1345" t="str">
            <v>cây</v>
          </cell>
          <cell r="F1345">
            <v>135000</v>
          </cell>
        </row>
        <row r="1346">
          <cell r="A1346" t="str">
            <v>MO6</v>
          </cell>
          <cell r="B1346" t="str">
            <v>MO57</v>
          </cell>
          <cell r="C1346" t="str">
            <v>Mơ, ĐK gốc 5cm ≤ Φ &lt;7cm</v>
          </cell>
          <cell r="D1346" t="str">
            <v xml:space="preserve">Mơ, đường kính gốc 6 cm </v>
          </cell>
          <cell r="E1346" t="str">
            <v>cây</v>
          </cell>
          <cell r="F1346">
            <v>135000</v>
          </cell>
        </row>
        <row r="1347">
          <cell r="A1347" t="str">
            <v>MO7</v>
          </cell>
          <cell r="B1347" t="str">
            <v>MO79</v>
          </cell>
          <cell r="C1347" t="str">
            <v>Mơ, ĐK gốc 7cm ≤ Φ &lt;9cm</v>
          </cell>
          <cell r="D1347" t="str">
            <v xml:space="preserve">Mơ, đường kính gốc 7 cm </v>
          </cell>
          <cell r="E1347" t="str">
            <v>cây</v>
          </cell>
          <cell r="F1347">
            <v>172000</v>
          </cell>
        </row>
        <row r="1348">
          <cell r="A1348" t="str">
            <v>MO8</v>
          </cell>
          <cell r="B1348" t="str">
            <v>MO79</v>
          </cell>
          <cell r="C1348" t="str">
            <v>Mơ, ĐK gốc 7cm ≤ Φ &lt;9cm</v>
          </cell>
          <cell r="D1348" t="str">
            <v xml:space="preserve">Mơ, đường kính gốc 8 cm </v>
          </cell>
          <cell r="E1348" t="str">
            <v>cây</v>
          </cell>
          <cell r="F1348">
            <v>172000</v>
          </cell>
        </row>
        <row r="1349">
          <cell r="A1349" t="str">
            <v>MO9</v>
          </cell>
          <cell r="B1349" t="str">
            <v>MO912</v>
          </cell>
          <cell r="C1349" t="str">
            <v>Mơ, ĐK gốc 9cm ≤ Φ &lt;12cm</v>
          </cell>
          <cell r="D1349" t="str">
            <v xml:space="preserve">Mơ, đường kính gốc 9 cm </v>
          </cell>
          <cell r="E1349" t="str">
            <v>cây</v>
          </cell>
          <cell r="F1349">
            <v>209000</v>
          </cell>
        </row>
        <row r="1350">
          <cell r="A1350" t="str">
            <v>MO10</v>
          </cell>
          <cell r="B1350" t="str">
            <v>MO912</v>
          </cell>
          <cell r="C1350" t="str">
            <v>Mơ, ĐK gốc 9cm ≤ Φ &lt;12cm</v>
          </cell>
          <cell r="D1350" t="str">
            <v xml:space="preserve">Mơ, đường kính gốc 10 cm </v>
          </cell>
          <cell r="E1350" t="str">
            <v>cây</v>
          </cell>
          <cell r="F1350">
            <v>209000</v>
          </cell>
        </row>
        <row r="1351">
          <cell r="A1351" t="str">
            <v>MO11</v>
          </cell>
          <cell r="B1351" t="str">
            <v>MO912</v>
          </cell>
          <cell r="C1351" t="str">
            <v>Mơ, ĐK gốc 9cm ≤ Φ &lt;12cm</v>
          </cell>
          <cell r="D1351" t="str">
            <v xml:space="preserve">Mơ, đường kính gốc 11 cm </v>
          </cell>
          <cell r="E1351" t="str">
            <v>cây</v>
          </cell>
          <cell r="F1351">
            <v>209000</v>
          </cell>
        </row>
        <row r="1352">
          <cell r="A1352" t="str">
            <v>MO12</v>
          </cell>
          <cell r="B1352" t="str">
            <v>MO1215</v>
          </cell>
          <cell r="C1352" t="str">
            <v>Mơ, ĐK gốc 12cm ≤ Φ &lt;15cm</v>
          </cell>
          <cell r="D1352" t="str">
            <v xml:space="preserve">Mơ, đường kính gốc 12 cm </v>
          </cell>
          <cell r="E1352" t="str">
            <v>cây</v>
          </cell>
          <cell r="F1352">
            <v>246000</v>
          </cell>
        </row>
        <row r="1353">
          <cell r="A1353" t="str">
            <v>MO13</v>
          </cell>
          <cell r="B1353" t="str">
            <v>MO1215</v>
          </cell>
          <cell r="C1353" t="str">
            <v>Mơ, ĐK gốc 12cm ≤ Φ &lt;15cm</v>
          </cell>
          <cell r="D1353" t="str">
            <v xml:space="preserve">Mơ, đường kính gốc 13 cm </v>
          </cell>
          <cell r="E1353" t="str">
            <v>cây</v>
          </cell>
          <cell r="F1353">
            <v>246000</v>
          </cell>
        </row>
        <row r="1354">
          <cell r="A1354" t="str">
            <v>MO14</v>
          </cell>
          <cell r="B1354" t="str">
            <v>MO1215</v>
          </cell>
          <cell r="C1354" t="str">
            <v>Mơ, ĐK gốc 12cm ≤ Φ &lt;15cm</v>
          </cell>
          <cell r="D1354" t="str">
            <v xml:space="preserve">Mơ, đường kính gốc 14 cm </v>
          </cell>
          <cell r="E1354" t="str">
            <v>cây</v>
          </cell>
          <cell r="F1354">
            <v>246000</v>
          </cell>
        </row>
        <row r="1355">
          <cell r="A1355" t="str">
            <v>MO15</v>
          </cell>
          <cell r="B1355" t="str">
            <v>MO1520</v>
          </cell>
          <cell r="C1355" t="str">
            <v>Mơ, ĐK gốc 15cm ≤ Φ &lt;20cm</v>
          </cell>
          <cell r="D1355" t="str">
            <v xml:space="preserve">Mơ, đường kính gốc 15 cm </v>
          </cell>
          <cell r="E1355" t="str">
            <v>cây</v>
          </cell>
          <cell r="F1355">
            <v>313000</v>
          </cell>
        </row>
        <row r="1356">
          <cell r="A1356" t="str">
            <v>MO16</v>
          </cell>
          <cell r="B1356" t="str">
            <v>MO1520</v>
          </cell>
          <cell r="C1356" t="str">
            <v>Mơ, ĐK gốc 15cm ≤ Φ &lt;20cm</v>
          </cell>
          <cell r="D1356" t="str">
            <v xml:space="preserve">Mơ, đường kính gốc 16 cm </v>
          </cell>
          <cell r="E1356" t="str">
            <v>cây</v>
          </cell>
          <cell r="F1356">
            <v>313000</v>
          </cell>
        </row>
        <row r="1357">
          <cell r="A1357" t="str">
            <v>MO17</v>
          </cell>
          <cell r="B1357" t="str">
            <v>MO1520</v>
          </cell>
          <cell r="C1357" t="str">
            <v>Mơ, ĐK gốc 15cm ≤ Φ &lt;20cm</v>
          </cell>
          <cell r="D1357" t="str">
            <v xml:space="preserve">Mơ, đường kính gốc 17 cm </v>
          </cell>
          <cell r="E1357" t="str">
            <v>cây</v>
          </cell>
          <cell r="F1357">
            <v>313000</v>
          </cell>
        </row>
        <row r="1358">
          <cell r="A1358" t="str">
            <v>MO18</v>
          </cell>
          <cell r="B1358" t="str">
            <v>MO1520</v>
          </cell>
          <cell r="C1358" t="str">
            <v>Mơ, ĐK gốc 15cm ≤ Φ &lt;20cm</v>
          </cell>
          <cell r="D1358" t="str">
            <v xml:space="preserve">Mơ, đường kính gốc 18 cm </v>
          </cell>
          <cell r="E1358" t="str">
            <v>cây</v>
          </cell>
          <cell r="F1358">
            <v>313000</v>
          </cell>
        </row>
        <row r="1359">
          <cell r="A1359" t="str">
            <v>MO19</v>
          </cell>
          <cell r="B1359" t="str">
            <v>MO1520</v>
          </cell>
          <cell r="C1359" t="str">
            <v>Mơ, ĐK gốc 15cm ≤ Φ &lt;20cm</v>
          </cell>
          <cell r="D1359" t="str">
            <v xml:space="preserve">Mơ, đường kính gốc 19 cm </v>
          </cell>
          <cell r="E1359" t="str">
            <v>cây</v>
          </cell>
          <cell r="F1359">
            <v>313000</v>
          </cell>
        </row>
        <row r="1360">
          <cell r="A1360" t="str">
            <v>MO20</v>
          </cell>
          <cell r="B1360" t="str">
            <v>MO2025</v>
          </cell>
          <cell r="C1360" t="str">
            <v>Mơ, ĐK gốc 20cm ≤ Φ &lt;25cm</v>
          </cell>
          <cell r="D1360" t="str">
            <v xml:space="preserve">Mơ, đường kính gốc 20 cm </v>
          </cell>
          <cell r="E1360" t="str">
            <v>cây</v>
          </cell>
          <cell r="F1360">
            <v>380000</v>
          </cell>
        </row>
        <row r="1361">
          <cell r="A1361" t="str">
            <v>MO21</v>
          </cell>
          <cell r="B1361" t="str">
            <v>MO2025</v>
          </cell>
          <cell r="C1361" t="str">
            <v>Mơ, ĐK gốc 20cm ≤ Φ &lt;25cm</v>
          </cell>
          <cell r="D1361" t="str">
            <v xml:space="preserve">Mơ, đường kính gốc 21 cm </v>
          </cell>
          <cell r="E1361" t="str">
            <v>cây</v>
          </cell>
          <cell r="F1361">
            <v>380000</v>
          </cell>
        </row>
        <row r="1362">
          <cell r="A1362" t="str">
            <v>MO22</v>
          </cell>
          <cell r="B1362" t="str">
            <v>MO2025</v>
          </cell>
          <cell r="C1362" t="str">
            <v>Mơ, ĐK gốc 20cm ≤ Φ &lt;25cm</v>
          </cell>
          <cell r="D1362" t="str">
            <v xml:space="preserve">Mơ, đường kính gốc 22 cm </v>
          </cell>
          <cell r="E1362" t="str">
            <v>cây</v>
          </cell>
          <cell r="F1362">
            <v>380000</v>
          </cell>
        </row>
        <row r="1363">
          <cell r="A1363" t="str">
            <v>MO23</v>
          </cell>
          <cell r="B1363" t="str">
            <v>MO2025</v>
          </cell>
          <cell r="C1363" t="str">
            <v>Mơ, ĐK gốc 20cm ≤ Φ &lt;25cm</v>
          </cell>
          <cell r="D1363" t="str">
            <v xml:space="preserve">Mơ, đường kính gốc 23 cm </v>
          </cell>
          <cell r="E1363" t="str">
            <v>cây</v>
          </cell>
          <cell r="F1363">
            <v>380000</v>
          </cell>
        </row>
        <row r="1364">
          <cell r="A1364" t="str">
            <v>MO24</v>
          </cell>
          <cell r="B1364" t="str">
            <v>MO2025</v>
          </cell>
          <cell r="C1364" t="str">
            <v>Mơ, ĐK gốc 20cm ≤ Φ &lt;25cm</v>
          </cell>
          <cell r="D1364" t="str">
            <v xml:space="preserve">Mơ, đường kính gốc 24 cm </v>
          </cell>
          <cell r="E1364" t="str">
            <v>cây</v>
          </cell>
          <cell r="F1364">
            <v>380000</v>
          </cell>
        </row>
        <row r="1365">
          <cell r="A1365" t="str">
            <v>MO25</v>
          </cell>
          <cell r="B1365" t="str">
            <v>MO2530</v>
          </cell>
          <cell r="C1365" t="str">
            <v>Mơ, ĐK gốc 25cm ≤ Φ &lt;30cm</v>
          </cell>
          <cell r="D1365" t="str">
            <v xml:space="preserve">Mơ, đường kính gốc 25 cm </v>
          </cell>
          <cell r="E1365" t="str">
            <v>cây</v>
          </cell>
          <cell r="F1365">
            <v>447000</v>
          </cell>
        </row>
        <row r="1366">
          <cell r="A1366" t="str">
            <v>MO26</v>
          </cell>
          <cell r="B1366" t="str">
            <v>MO2530</v>
          </cell>
          <cell r="C1366" t="str">
            <v>Mơ, ĐK gốc 25cm ≤ Φ &lt;30cm</v>
          </cell>
          <cell r="D1366" t="str">
            <v xml:space="preserve">Mơ, đường kính gốc 26 cm </v>
          </cell>
          <cell r="E1366" t="str">
            <v>cây</v>
          </cell>
          <cell r="F1366">
            <v>447000</v>
          </cell>
        </row>
        <row r="1367">
          <cell r="A1367" t="str">
            <v>MO27</v>
          </cell>
          <cell r="B1367" t="str">
            <v>MO2530</v>
          </cell>
          <cell r="C1367" t="str">
            <v>Mơ, ĐK gốc 25cm ≤ Φ &lt;30cm</v>
          </cell>
          <cell r="D1367" t="str">
            <v xml:space="preserve">Mơ, đường kính gốc 27 cm </v>
          </cell>
          <cell r="E1367" t="str">
            <v>cây</v>
          </cell>
          <cell r="F1367">
            <v>447000</v>
          </cell>
        </row>
        <row r="1368">
          <cell r="A1368" t="str">
            <v>MO28</v>
          </cell>
          <cell r="B1368" t="str">
            <v>MO2530</v>
          </cell>
          <cell r="C1368" t="str">
            <v>Mơ, ĐK gốc 25cm ≤ Φ &lt;30cm</v>
          </cell>
          <cell r="D1368" t="str">
            <v xml:space="preserve">Mơ, đường kính gốc 28 cm </v>
          </cell>
          <cell r="E1368" t="str">
            <v>cây</v>
          </cell>
          <cell r="F1368">
            <v>447000</v>
          </cell>
        </row>
        <row r="1369">
          <cell r="A1369" t="str">
            <v>MO29</v>
          </cell>
          <cell r="B1369" t="str">
            <v>MO2530</v>
          </cell>
          <cell r="C1369" t="str">
            <v>Mơ, ĐK gốc 25cm ≤ Φ &lt;30cm</v>
          </cell>
          <cell r="D1369" t="str">
            <v xml:space="preserve">Mơ, đường kính gốc 29 cm </v>
          </cell>
          <cell r="E1369" t="str">
            <v>cây</v>
          </cell>
          <cell r="F1369">
            <v>447000</v>
          </cell>
        </row>
        <row r="1370">
          <cell r="A1370" t="str">
            <v>MO30</v>
          </cell>
          <cell r="B1370" t="str">
            <v>MO3030</v>
          </cell>
          <cell r="C1370" t="str">
            <v>Mơ, ĐK gốc từ 30 cm trở lên</v>
          </cell>
          <cell r="D1370" t="str">
            <v xml:space="preserve">Mơ, đường kính gốc 30 cm </v>
          </cell>
          <cell r="E1370" t="str">
            <v>cây</v>
          </cell>
          <cell r="F1370">
            <v>514000</v>
          </cell>
        </row>
        <row r="1371">
          <cell r="A1371" t="str">
            <v>MO31</v>
          </cell>
          <cell r="B1371" t="str">
            <v>MO3030</v>
          </cell>
          <cell r="C1371" t="str">
            <v>Mơ, ĐK gốc từ 30 cm trở lên</v>
          </cell>
          <cell r="D1371" t="str">
            <v xml:space="preserve">Mơ, đường kính gốc 31 cm </v>
          </cell>
          <cell r="E1371" t="str">
            <v>cây</v>
          </cell>
          <cell r="F1371">
            <v>514000</v>
          </cell>
        </row>
        <row r="1372">
          <cell r="A1372" t="str">
            <v>MO32</v>
          </cell>
          <cell r="B1372" t="str">
            <v>MO3030</v>
          </cell>
          <cell r="C1372" t="str">
            <v>Mơ, ĐK gốc từ 30 cm trở lên</v>
          </cell>
          <cell r="D1372" t="str">
            <v xml:space="preserve">Mơ, đường kính gốc 32 cm </v>
          </cell>
          <cell r="E1372" t="str">
            <v>cây</v>
          </cell>
          <cell r="F1372">
            <v>514000</v>
          </cell>
        </row>
        <row r="1373">
          <cell r="A1373" t="str">
            <v>MO33</v>
          </cell>
          <cell r="B1373" t="str">
            <v>MO3030</v>
          </cell>
          <cell r="C1373" t="str">
            <v>Mơ, ĐK gốc từ 30 cm trở lên</v>
          </cell>
          <cell r="D1373" t="str">
            <v xml:space="preserve">Mơ, đường kính gốc 33 cm </v>
          </cell>
          <cell r="E1373" t="str">
            <v>cây</v>
          </cell>
          <cell r="F1373">
            <v>514000</v>
          </cell>
        </row>
        <row r="1374">
          <cell r="A1374" t="str">
            <v>MO34</v>
          </cell>
          <cell r="B1374" t="str">
            <v>MO3030</v>
          </cell>
          <cell r="C1374" t="str">
            <v>Mơ, ĐK gốc từ 30 cm trở lên</v>
          </cell>
          <cell r="D1374" t="str">
            <v xml:space="preserve">Mơ, đường kính gốc 34 cm </v>
          </cell>
          <cell r="E1374" t="str">
            <v>cây</v>
          </cell>
          <cell r="F1374">
            <v>514000</v>
          </cell>
        </row>
        <row r="1375">
          <cell r="A1375" t="str">
            <v>MO35</v>
          </cell>
          <cell r="B1375" t="str">
            <v>MO3030</v>
          </cell>
          <cell r="C1375" t="str">
            <v>Mơ, ĐK gốc từ 30 cm trở lên</v>
          </cell>
          <cell r="D1375" t="str">
            <v xml:space="preserve">Mơ, đường kính gốc 35 cm </v>
          </cell>
          <cell r="E1375" t="str">
            <v>cây</v>
          </cell>
          <cell r="F1375">
            <v>514000</v>
          </cell>
        </row>
        <row r="1376">
          <cell r="A1376" t="str">
            <v>MO36</v>
          </cell>
          <cell r="B1376" t="str">
            <v>MO3030</v>
          </cell>
          <cell r="C1376" t="str">
            <v>Mơ, ĐK gốc từ 30 cm trở lên</v>
          </cell>
          <cell r="D1376" t="str">
            <v xml:space="preserve">Mơ, đường kính gốc 36 cm </v>
          </cell>
          <cell r="E1376" t="str">
            <v>cây</v>
          </cell>
          <cell r="F1376">
            <v>514000</v>
          </cell>
        </row>
        <row r="1377">
          <cell r="A1377" t="str">
            <v>MO37</v>
          </cell>
          <cell r="B1377" t="str">
            <v>MO3030</v>
          </cell>
          <cell r="C1377" t="str">
            <v>Mơ, ĐK gốc từ 30 cm trở lên</v>
          </cell>
          <cell r="D1377" t="str">
            <v xml:space="preserve">Mơ, đường kính gốc 37 cm </v>
          </cell>
          <cell r="E1377" t="str">
            <v>cây</v>
          </cell>
          <cell r="F1377">
            <v>514000</v>
          </cell>
        </row>
        <row r="1378">
          <cell r="A1378" t="str">
            <v>MO38</v>
          </cell>
          <cell r="B1378" t="str">
            <v>MO3030</v>
          </cell>
          <cell r="C1378" t="str">
            <v>Mơ, ĐK gốc từ 30 cm trở lên</v>
          </cell>
          <cell r="D1378" t="str">
            <v xml:space="preserve">Mơ, đường kính gốc 38 cm </v>
          </cell>
          <cell r="E1378" t="str">
            <v>cây</v>
          </cell>
          <cell r="F1378">
            <v>514000</v>
          </cell>
        </row>
        <row r="1379">
          <cell r="A1379" t="str">
            <v>MO39</v>
          </cell>
          <cell r="B1379" t="str">
            <v>MO3030</v>
          </cell>
          <cell r="C1379" t="str">
            <v>Mơ, ĐK gốc từ 30 cm trở lên</v>
          </cell>
          <cell r="D1379" t="str">
            <v xml:space="preserve">Mơ, đường kính gốc 39 cm </v>
          </cell>
          <cell r="E1379" t="str">
            <v>cây</v>
          </cell>
          <cell r="F1379">
            <v>514000</v>
          </cell>
        </row>
        <row r="1380">
          <cell r="A1380" t="str">
            <v>MO40</v>
          </cell>
          <cell r="B1380" t="str">
            <v>MO3030</v>
          </cell>
          <cell r="C1380" t="str">
            <v>Mơ, ĐK gốc từ 30 cm trở lên</v>
          </cell>
          <cell r="D1380" t="str">
            <v xml:space="preserve">Mơ, đường kính gốc 40 cm </v>
          </cell>
          <cell r="E1380" t="str">
            <v>cây</v>
          </cell>
          <cell r="F1380">
            <v>514000</v>
          </cell>
        </row>
        <row r="1381">
          <cell r="C1381" t="str">
            <v>Chuối ăn quả (không tính chuối rừng)</v>
          </cell>
          <cell r="E1381" t="str">
            <v>khóm</v>
          </cell>
        </row>
        <row r="1382">
          <cell r="A1382" t="str">
            <v>CHUOI26</v>
          </cell>
          <cell r="B1382" t="str">
            <v>CHUOI26</v>
          </cell>
          <cell r="C1382" t="str">
            <v xml:space="preserve"> Chuối ăn quả, Mới trồng từ 2 đến 6 tháng (không tính cây con theo cây trồng)</v>
          </cell>
          <cell r="D1382" t="str">
            <v xml:space="preserve"> Chuối ăn quả, Mới trồng từ 2 đến 6 tháng (không tính cây con theo cây trồng)</v>
          </cell>
          <cell r="E1382" t="str">
            <v>khóm</v>
          </cell>
          <cell r="F1382">
            <v>18700</v>
          </cell>
        </row>
        <row r="1383">
          <cell r="A1383" t="str">
            <v>CHUOI6</v>
          </cell>
          <cell r="B1383" t="str">
            <v>CHUOI6</v>
          </cell>
          <cell r="C1383" t="str">
            <v xml:space="preserve">  Chuối ăn quả, Trồng từ trên 6 tháng đến khi có quả (khóm có từ 2 cây trở lên)</v>
          </cell>
          <cell r="D1383" t="str">
            <v xml:space="preserve">  Chuối ăn quả, Trồng từ trên 6 tháng đến khi có quả (khóm có từ 2 cây trở lên)</v>
          </cell>
          <cell r="E1383" t="str">
            <v>khóm</v>
          </cell>
          <cell r="F1383">
            <v>52400</v>
          </cell>
        </row>
        <row r="1384">
          <cell r="A1384" t="str">
            <v>CHUOIK</v>
          </cell>
          <cell r="B1384" t="str">
            <v>CHUOIK</v>
          </cell>
          <cell r="C1384" t="str">
            <v xml:space="preserve"> Chuối ăn quả, Đã có quả
 (khóm có từ 2 cây trở lên)</v>
          </cell>
          <cell r="D1384" t="str">
            <v xml:space="preserve">  Chuối ăn quả, Đã có quả (khóm có từ 2 cây trở lên)</v>
          </cell>
          <cell r="E1384" t="str">
            <v>khóm</v>
          </cell>
          <cell r="F1384">
            <v>86100</v>
          </cell>
        </row>
        <row r="1385">
          <cell r="C1385" t="str">
            <v>Dứa ăn quả</v>
          </cell>
          <cell r="D1385" t="str">
            <v>Dứa ăn quả</v>
          </cell>
          <cell r="E1385" t="str">
            <v>khóm</v>
          </cell>
        </row>
        <row r="1386">
          <cell r="C1386" t="str">
            <v xml:space="preserve"> Dứa Cayene</v>
          </cell>
          <cell r="D1386" t="str">
            <v xml:space="preserve"> Dứa Cayene</v>
          </cell>
          <cell r="E1386" t="str">
            <v>khóm</v>
          </cell>
        </row>
        <row r="1387">
          <cell r="A1387" t="str">
            <v>DUACM</v>
          </cell>
          <cell r="B1387" t="str">
            <v>DUACM</v>
          </cell>
          <cell r="C1387" t="str">
            <v xml:space="preserve">  Dứa Cayene, Mới trồng từ 2 tháng đến 1 năm (không tính cây con theo cây trồng)</v>
          </cell>
          <cell r="D1387" t="str">
            <v xml:space="preserve">  Dứa Cayene, Mới trồng từ 2 tháng đến 1 năm (không tính cây con theo cây trồng)</v>
          </cell>
          <cell r="E1387" t="str">
            <v>khóm</v>
          </cell>
          <cell r="F1387">
            <v>1840</v>
          </cell>
        </row>
        <row r="1388">
          <cell r="A1388" t="str">
            <v>DUAC1</v>
          </cell>
          <cell r="B1388" t="str">
            <v>DUAC1</v>
          </cell>
          <cell r="C1388" t="str">
            <v xml:space="preserve">  Dứa Cayene, Trên 1 năm (khóm có từ 2 cây trở lên)</v>
          </cell>
          <cell r="D1388" t="str">
            <v xml:space="preserve">  Dứa Cayene, Trên 1 năm (khóm có từ 2 cây trở lên)</v>
          </cell>
          <cell r="E1388" t="str">
            <v>khóm</v>
          </cell>
          <cell r="F1388">
            <v>3060</v>
          </cell>
        </row>
        <row r="1389">
          <cell r="C1389" t="str">
            <v xml:space="preserve"> Dứa Queen</v>
          </cell>
          <cell r="D1389" t="str">
            <v xml:space="preserve"> Dứa Queen</v>
          </cell>
          <cell r="E1389" t="str">
            <v>khóm</v>
          </cell>
        </row>
        <row r="1390">
          <cell r="A1390" t="str">
            <v>DUAQM</v>
          </cell>
          <cell r="B1390" t="str">
            <v>DUAQM</v>
          </cell>
          <cell r="C1390" t="str">
            <v xml:space="preserve">  Dứa Queen, Mới trồng từ 2 tháng đến 1 năm (không tính cây con theo cây trồng)</v>
          </cell>
          <cell r="D1390" t="str">
            <v xml:space="preserve">  Dứa Queen, Mới trồng từ 2 tháng đến 1 năm (không tính cây con theo cây trồng)</v>
          </cell>
          <cell r="E1390" t="str">
            <v>khóm</v>
          </cell>
          <cell r="F1390">
            <v>1840</v>
          </cell>
        </row>
        <row r="1391">
          <cell r="A1391" t="str">
            <v>DUAQ1</v>
          </cell>
          <cell r="B1391" t="str">
            <v>DUAQ1</v>
          </cell>
          <cell r="C1391" t="str">
            <v xml:space="preserve"> Dứa Queen,Trên 1 năm (khóm có từ 2 cây trở lên)</v>
          </cell>
          <cell r="D1391" t="str">
            <v xml:space="preserve"> Dứa Queen,Trên 1 năm (khóm có từ 2 cây trở lên)</v>
          </cell>
          <cell r="E1391" t="str">
            <v>khóm</v>
          </cell>
          <cell r="F1391">
            <v>3060</v>
          </cell>
        </row>
        <row r="1392">
          <cell r="C1392" t="str">
            <v>Cây táo ( theo đường kính gốc của cây  Φ đo đường kính gốc cách mặt đất 15cm)</v>
          </cell>
        </row>
        <row r="1393">
          <cell r="A1393" t="str">
            <v>TAOM</v>
          </cell>
          <cell r="B1393" t="str">
            <v>TAOM</v>
          </cell>
          <cell r="C1393" t="str">
            <v>Táo ĐK gốc Φ &lt; 1cm ( cây cách cây &gt; 3m)</v>
          </cell>
          <cell r="D1393" t="str">
            <v>Táo ĐK gốc Φ &lt; 1cm ( cây cách cây &gt; 3m)</v>
          </cell>
          <cell r="E1393" t="str">
            <v>cây</v>
          </cell>
          <cell r="F1393">
            <v>65000</v>
          </cell>
        </row>
        <row r="1394">
          <cell r="A1394" t="str">
            <v>TAO1</v>
          </cell>
          <cell r="B1394" t="str">
            <v>TAO12</v>
          </cell>
          <cell r="C1394" t="str">
            <v>Táo ĐK gốc 1cm ≤ Φ &lt; 2cm  ( cây cách cây &gt; 3m)</v>
          </cell>
          <cell r="D1394" t="str">
            <v>Táo đường kính 1cm</v>
          </cell>
          <cell r="E1394" t="str">
            <v>cây</v>
          </cell>
          <cell r="F1394">
            <v>335000</v>
          </cell>
        </row>
        <row r="1395">
          <cell r="A1395" t="str">
            <v>TAO2</v>
          </cell>
          <cell r="B1395" t="str">
            <v>TAO25</v>
          </cell>
          <cell r="C1395" t="str">
            <v>Táo ĐK gốc 2cm ≤ Φ &lt; 5cm  ( cây cách cây &gt; 3m)</v>
          </cell>
          <cell r="D1395" t="str">
            <v>Táo đường kính 2cm</v>
          </cell>
          <cell r="E1395" t="str">
            <v>cây</v>
          </cell>
          <cell r="F1395">
            <v>545000</v>
          </cell>
        </row>
        <row r="1396">
          <cell r="A1396" t="str">
            <v>TAO3</v>
          </cell>
          <cell r="B1396" t="str">
            <v>TAO25</v>
          </cell>
          <cell r="C1396" t="str">
            <v>Táo ĐK gốc 2cm ≤ Φ &lt; 5cm  ( cây cách cây &gt; 3m)</v>
          </cell>
          <cell r="D1396" t="str">
            <v>Táo đường kính 3cm</v>
          </cell>
          <cell r="E1396" t="str">
            <v>cây</v>
          </cell>
          <cell r="F1396">
            <v>545000</v>
          </cell>
        </row>
        <row r="1397">
          <cell r="A1397" t="str">
            <v>TAO4</v>
          </cell>
          <cell r="B1397" t="str">
            <v>TAO25</v>
          </cell>
          <cell r="C1397" t="str">
            <v>Táo ĐK gốc 2cm ≤ Φ &lt; 5cm  ( cây cách cây &gt; 3m)</v>
          </cell>
          <cell r="D1397" t="str">
            <v>Táo đường kính 4cm</v>
          </cell>
          <cell r="E1397" t="str">
            <v>cây</v>
          </cell>
          <cell r="F1397">
            <v>545000</v>
          </cell>
        </row>
        <row r="1398">
          <cell r="A1398" t="str">
            <v>TAO5</v>
          </cell>
          <cell r="B1398" t="str">
            <v>TAO57</v>
          </cell>
          <cell r="C1398" t="str">
            <v>Táo ĐK gốc 5cm ≤ Φ &lt; 7cm  ( cây cách cây &gt; 3m)</v>
          </cell>
          <cell r="D1398" t="str">
            <v>Táo đường kính 5cm</v>
          </cell>
          <cell r="E1398" t="str">
            <v>cây</v>
          </cell>
          <cell r="F1398">
            <v>755000</v>
          </cell>
        </row>
        <row r="1399">
          <cell r="A1399" t="str">
            <v>TAO6</v>
          </cell>
          <cell r="B1399" t="str">
            <v>TAO57</v>
          </cell>
          <cell r="C1399" t="str">
            <v>Táo ĐK gốc 5cm ≤ Φ &lt; 7cm  ( cây cách cây &gt; 3m)</v>
          </cell>
          <cell r="D1399" t="str">
            <v>Táo đường kính 6cm</v>
          </cell>
          <cell r="E1399" t="str">
            <v>cây</v>
          </cell>
          <cell r="F1399">
            <v>755000</v>
          </cell>
        </row>
        <row r="1400">
          <cell r="A1400" t="str">
            <v>TAO7</v>
          </cell>
          <cell r="B1400" t="str">
            <v>TAO79</v>
          </cell>
          <cell r="C1400" t="str">
            <v>Táo ĐK gốc 7cm ≤ Φ &lt; 9cm  ( cây cách cây &gt; 3m)</v>
          </cell>
          <cell r="D1400" t="str">
            <v>Táo đường kính 7cm</v>
          </cell>
          <cell r="E1400" t="str">
            <v>cây</v>
          </cell>
          <cell r="F1400">
            <v>1025000</v>
          </cell>
        </row>
        <row r="1401">
          <cell r="A1401" t="str">
            <v>TAO8</v>
          </cell>
          <cell r="B1401" t="str">
            <v>TAO79</v>
          </cell>
          <cell r="C1401" t="str">
            <v>Táo ĐK gốc 7cm ≤ Φ &lt; 9cm  ( cây cách cây &gt; 3m)</v>
          </cell>
          <cell r="D1401" t="str">
            <v>Táo đường kính 8cm</v>
          </cell>
          <cell r="E1401" t="str">
            <v>cây</v>
          </cell>
          <cell r="F1401">
            <v>1025000</v>
          </cell>
        </row>
        <row r="1402">
          <cell r="A1402" t="str">
            <v>TAO9</v>
          </cell>
          <cell r="B1402" t="str">
            <v>TAO912</v>
          </cell>
          <cell r="C1402" t="str">
            <v>Táo ĐK gốc 9cm ≤ Φ &lt; 12cm  ( cây cách cây &gt; 3m)</v>
          </cell>
          <cell r="D1402" t="str">
            <v>Táo đường kính 9cm</v>
          </cell>
          <cell r="E1402" t="str">
            <v>cây</v>
          </cell>
          <cell r="F1402">
            <v>1415000</v>
          </cell>
        </row>
        <row r="1403">
          <cell r="A1403" t="str">
            <v>TAO10</v>
          </cell>
          <cell r="B1403" t="str">
            <v>TAO912</v>
          </cell>
          <cell r="C1403" t="str">
            <v>Táo ĐK gốc 9cm ≤ Φ &lt; 12cm  ( cây cách cây &gt; 3m)</v>
          </cell>
          <cell r="D1403" t="str">
            <v>Táo đường kính 10 cm</v>
          </cell>
          <cell r="E1403" t="str">
            <v>cây</v>
          </cell>
          <cell r="F1403">
            <v>1415000</v>
          </cell>
        </row>
        <row r="1404">
          <cell r="A1404" t="str">
            <v>TAO11</v>
          </cell>
          <cell r="B1404" t="str">
            <v>TAO912</v>
          </cell>
          <cell r="C1404" t="str">
            <v>Táo ĐK gốc 9cm ≤ Φ &lt; 12cm  ( cây cách cây &gt; 3m)</v>
          </cell>
          <cell r="D1404" t="str">
            <v>Táo đường kính 11 cm</v>
          </cell>
          <cell r="E1404" t="str">
            <v>cây</v>
          </cell>
          <cell r="F1404">
            <v>1415000</v>
          </cell>
        </row>
        <row r="1405">
          <cell r="A1405" t="str">
            <v>TAO12</v>
          </cell>
          <cell r="B1405" t="str">
            <v>TAO1215</v>
          </cell>
          <cell r="C1405" t="str">
            <v>Táo ĐK gốc 12cm ≤ Φ &lt; 15cm  ( cây cách cây &gt; 3m)</v>
          </cell>
          <cell r="D1405" t="str">
            <v>Táo đường kính 12 cm</v>
          </cell>
          <cell r="E1405" t="str">
            <v>cây</v>
          </cell>
          <cell r="F1405">
            <v>1805000</v>
          </cell>
        </row>
        <row r="1406">
          <cell r="A1406" t="str">
            <v>TAO13</v>
          </cell>
          <cell r="B1406" t="str">
            <v>TAO1215</v>
          </cell>
          <cell r="C1406" t="str">
            <v>Táo ĐK gốc 12cm ≤ Φ &lt; 15cm  ( cây cách cây &gt; 3m)</v>
          </cell>
          <cell r="D1406" t="str">
            <v>Táo đường kính 13 cm</v>
          </cell>
          <cell r="E1406" t="str">
            <v>cây</v>
          </cell>
          <cell r="F1406">
            <v>1805000</v>
          </cell>
        </row>
        <row r="1407">
          <cell r="A1407" t="str">
            <v>TAO14</v>
          </cell>
          <cell r="B1407" t="str">
            <v>TAO1215</v>
          </cell>
          <cell r="C1407" t="str">
            <v>Táo ĐK gốc 12cm ≤ Φ &lt; 15cm  ( cây cách cây &gt; 3m)</v>
          </cell>
          <cell r="D1407" t="str">
            <v>Táo đường kính 14 cm</v>
          </cell>
          <cell r="E1407" t="str">
            <v>cây</v>
          </cell>
          <cell r="F1407">
            <v>1805000</v>
          </cell>
        </row>
        <row r="1408">
          <cell r="A1408" t="str">
            <v>TAO15</v>
          </cell>
          <cell r="B1408" t="str">
            <v>TAO1520</v>
          </cell>
          <cell r="C1408" t="str">
            <v>Táo ĐK gốc 15cm ≤ Φ &lt; 20 cm  ( cây cách cây &gt; 3m)</v>
          </cell>
          <cell r="D1408" t="str">
            <v>Táo đường kính 15cm</v>
          </cell>
          <cell r="E1408" t="str">
            <v>cây</v>
          </cell>
          <cell r="F1408">
            <v>2195000</v>
          </cell>
        </row>
        <row r="1409">
          <cell r="A1409" t="str">
            <v>TAO16</v>
          </cell>
          <cell r="B1409" t="str">
            <v>TAO1520</v>
          </cell>
          <cell r="C1409" t="str">
            <v>Táo ĐK gốc 15cm ≤ Φ &lt; 20 cm  ( cây cách cây &gt; 3m)</v>
          </cell>
          <cell r="D1409" t="str">
            <v>Táo đường kính 16cm</v>
          </cell>
          <cell r="E1409" t="str">
            <v>cây</v>
          </cell>
          <cell r="F1409">
            <v>2195000</v>
          </cell>
        </row>
        <row r="1410">
          <cell r="A1410" t="str">
            <v>TAO17</v>
          </cell>
          <cell r="B1410" t="str">
            <v>TAO1520</v>
          </cell>
          <cell r="C1410" t="str">
            <v>Táo ĐK gốc 15cm ≤ Φ &lt; 20 cm  ( cây cách cây &gt; 3m)</v>
          </cell>
          <cell r="D1410" t="str">
            <v>Táo đường kính 17cm</v>
          </cell>
          <cell r="E1410" t="str">
            <v>cây</v>
          </cell>
          <cell r="F1410">
            <v>2195000</v>
          </cell>
        </row>
        <row r="1411">
          <cell r="A1411" t="str">
            <v>TAO18</v>
          </cell>
          <cell r="B1411" t="str">
            <v>TAO1520</v>
          </cell>
          <cell r="C1411" t="str">
            <v>Táo ĐK gốc 15cm ≤ Φ &lt; 20 cm  ( cây cách cây &gt; 3m)</v>
          </cell>
          <cell r="D1411" t="str">
            <v>Táo đường kính 18cm</v>
          </cell>
          <cell r="E1411" t="str">
            <v>cây</v>
          </cell>
          <cell r="F1411">
            <v>2195000</v>
          </cell>
        </row>
        <row r="1412">
          <cell r="A1412" t="str">
            <v>TAO19</v>
          </cell>
          <cell r="B1412" t="str">
            <v>TAO1520</v>
          </cell>
          <cell r="C1412" t="str">
            <v>Táo ĐK gốc 15cm ≤ Φ &lt; 20 cm  ( cây cách cây &gt; 3m)</v>
          </cell>
          <cell r="D1412" t="str">
            <v>Táo đường kính 19cm</v>
          </cell>
          <cell r="E1412" t="str">
            <v>cây</v>
          </cell>
          <cell r="F1412">
            <v>2195000</v>
          </cell>
        </row>
        <row r="1413">
          <cell r="A1413" t="str">
            <v>TAO20</v>
          </cell>
          <cell r="B1413" t="str">
            <v>TAO1520</v>
          </cell>
          <cell r="C1413" t="str">
            <v>Táo ĐK gốc từ 20 cm trở lên  ( cây cách cây &gt; 3m)</v>
          </cell>
          <cell r="D1413" t="str">
            <v>Táo đường kính 20cm</v>
          </cell>
          <cell r="E1413" t="str">
            <v>cây</v>
          </cell>
          <cell r="F1413">
            <v>2585000</v>
          </cell>
        </row>
        <row r="1414">
          <cell r="A1414" t="str">
            <v>TAO21</v>
          </cell>
          <cell r="B1414" t="str">
            <v>TAO2020</v>
          </cell>
          <cell r="C1414" t="str">
            <v>Táo ĐK gốc từ 20 cm trở lên  ( cây cách cây &gt; 3m)</v>
          </cell>
          <cell r="D1414" t="str">
            <v>Táo đường kính 21cm</v>
          </cell>
          <cell r="E1414" t="str">
            <v>cây</v>
          </cell>
          <cell r="F1414">
            <v>2585000</v>
          </cell>
        </row>
        <row r="1415">
          <cell r="A1415" t="str">
            <v>TAO22</v>
          </cell>
          <cell r="B1415" t="str">
            <v>TAO2020</v>
          </cell>
          <cell r="C1415" t="str">
            <v>Táo ĐK gốc từ 20 cm trở lên  ( cây cách cây &gt; 3m)</v>
          </cell>
          <cell r="D1415" t="str">
            <v>Táo đường kính 22cm</v>
          </cell>
          <cell r="E1415" t="str">
            <v>cây</v>
          </cell>
          <cell r="F1415">
            <v>2585000</v>
          </cell>
        </row>
        <row r="1416">
          <cell r="A1416" t="str">
            <v>TAO23</v>
          </cell>
          <cell r="B1416" t="str">
            <v>TAO2020</v>
          </cell>
          <cell r="C1416" t="str">
            <v>Táo ĐK gốc từ 20 cm trở lên  ( cây cách cây &gt; 3m)</v>
          </cell>
          <cell r="D1416" t="str">
            <v>Táo đường kính 23cm</v>
          </cell>
          <cell r="E1416" t="str">
            <v>cây</v>
          </cell>
          <cell r="F1416">
            <v>2585000</v>
          </cell>
        </row>
        <row r="1417">
          <cell r="A1417" t="str">
            <v>TAO24</v>
          </cell>
          <cell r="B1417" t="str">
            <v>TAO2020</v>
          </cell>
          <cell r="C1417" t="str">
            <v>Táo ĐK gốc từ 20 cm trở lên  ( cây cách cây &gt; 3m)</v>
          </cell>
          <cell r="D1417" t="str">
            <v>Táo đường kính 24cm</v>
          </cell>
          <cell r="E1417" t="str">
            <v>cây</v>
          </cell>
          <cell r="F1417">
            <v>2585000</v>
          </cell>
        </row>
        <row r="1418">
          <cell r="A1418" t="str">
            <v>TAO25</v>
          </cell>
          <cell r="B1418" t="str">
            <v>TAO2020</v>
          </cell>
          <cell r="C1418" t="str">
            <v>Táo ĐK gốc từ 20 cm trở lên  ( cây cách cây &gt; 3m)</v>
          </cell>
          <cell r="D1418" t="str">
            <v>Táo đường kính 25cm</v>
          </cell>
          <cell r="E1418" t="str">
            <v>cây</v>
          </cell>
          <cell r="F1418">
            <v>2585000</v>
          </cell>
        </row>
        <row r="1419">
          <cell r="A1419" t="str">
            <v>TAO26</v>
          </cell>
          <cell r="B1419" t="str">
            <v>TAO2020</v>
          </cell>
          <cell r="C1419" t="str">
            <v>Táo ĐK gốc từ 20 cm trở lên  ( cây cách cây &gt; 3m)</v>
          </cell>
          <cell r="D1419" t="str">
            <v>Táo đường kính 26cm</v>
          </cell>
          <cell r="E1419" t="str">
            <v>cây</v>
          </cell>
          <cell r="F1419">
            <v>2585000</v>
          </cell>
        </row>
        <row r="1420">
          <cell r="A1420" t="str">
            <v>TAO27</v>
          </cell>
          <cell r="B1420" t="str">
            <v>TAO2020</v>
          </cell>
          <cell r="C1420" t="str">
            <v>Táo ĐK gốc từ 20 cm trở lên  ( cây cách cây &gt; 3m)</v>
          </cell>
          <cell r="D1420" t="str">
            <v>Táo đường kính 27cm</v>
          </cell>
          <cell r="E1420" t="str">
            <v>cây</v>
          </cell>
          <cell r="F1420">
            <v>2585000</v>
          </cell>
        </row>
        <row r="1421">
          <cell r="A1421" t="str">
            <v>TAO28</v>
          </cell>
          <cell r="B1421" t="str">
            <v>TAO2020</v>
          </cell>
          <cell r="C1421" t="str">
            <v>Táo ĐK gốc từ 20 cm trở lên  ( cây cách cây &gt; 3m)</v>
          </cell>
          <cell r="D1421" t="str">
            <v>Táo đường kính 28cm</v>
          </cell>
          <cell r="E1421" t="str">
            <v>cây</v>
          </cell>
          <cell r="F1421">
            <v>2585000</v>
          </cell>
        </row>
        <row r="1422">
          <cell r="A1422" t="str">
            <v>TAO29</v>
          </cell>
          <cell r="B1422" t="str">
            <v>TAO2020</v>
          </cell>
          <cell r="C1422" t="str">
            <v>Táo ĐK gốc từ 20 cm trở lên  ( cây cách cây &gt; 3m)</v>
          </cell>
          <cell r="D1422" t="str">
            <v>Táo đường kính 29cm</v>
          </cell>
          <cell r="E1422" t="str">
            <v>cây</v>
          </cell>
          <cell r="F1422">
            <v>2585000</v>
          </cell>
        </row>
        <row r="1423">
          <cell r="A1423" t="str">
            <v>TAO30</v>
          </cell>
          <cell r="B1423" t="str">
            <v>TAO2020</v>
          </cell>
          <cell r="C1423" t="str">
            <v>Táo ĐK gốc từ 20 cm trở lên  ( cây cách cây &gt; 3m)</v>
          </cell>
          <cell r="D1423" t="str">
            <v>Táo đường kính 30cm</v>
          </cell>
          <cell r="E1423" t="str">
            <v>cây</v>
          </cell>
          <cell r="F1423">
            <v>2585000</v>
          </cell>
        </row>
        <row r="1424">
          <cell r="C1424" t="str">
            <v>Cây lấy gỗ (theo ĐK gốc của cây, đo ĐK gốc cách mặt đất 30 cm)</v>
          </cell>
        </row>
        <row r="1425">
          <cell r="C1425" t="str">
            <v>Bạch đàn, Thông, Keo, Xoan, Xà cừ</v>
          </cell>
        </row>
        <row r="1426">
          <cell r="A1426" t="str">
            <v>BD1</v>
          </cell>
          <cell r="B1426" t="str">
            <v>BD15</v>
          </cell>
          <cell r="C1426" t="str">
            <v>Bạch Đàn, Đường kính gốc &lt; 5 cm</v>
          </cell>
          <cell r="D1426" t="str">
            <v>Bạch Đàn, đường kính bằng 1 cm</v>
          </cell>
          <cell r="E1426" t="str">
            <v>cây</v>
          </cell>
          <cell r="F1426">
            <v>38000</v>
          </cell>
        </row>
        <row r="1427">
          <cell r="A1427" t="str">
            <v>BD2</v>
          </cell>
          <cell r="B1427" t="str">
            <v>BD15</v>
          </cell>
          <cell r="C1427" t="str">
            <v>Bạch Đàn, Đường kính gốc &lt; 5 cm</v>
          </cell>
          <cell r="D1427" t="str">
            <v>Bạch Đàn, đường kính bằng 2 cm</v>
          </cell>
          <cell r="E1427" t="str">
            <v>cây</v>
          </cell>
          <cell r="F1427">
            <v>38000</v>
          </cell>
        </row>
        <row r="1428">
          <cell r="A1428" t="str">
            <v>BD3</v>
          </cell>
          <cell r="B1428" t="str">
            <v>BD15</v>
          </cell>
          <cell r="C1428" t="str">
            <v>Bạch Đàn, Đường kính gốc &lt; 5 cm</v>
          </cell>
          <cell r="D1428" t="str">
            <v>Bạch Đàn, đường kính bằng 3 cm</v>
          </cell>
          <cell r="E1428" t="str">
            <v>cây</v>
          </cell>
          <cell r="F1428">
            <v>38000</v>
          </cell>
        </row>
        <row r="1429">
          <cell r="A1429" t="str">
            <v>BD4</v>
          </cell>
          <cell r="B1429" t="str">
            <v>BD15</v>
          </cell>
          <cell r="C1429" t="str">
            <v>Bạch Đàn, Đường kính gốc &lt; 5 cm</v>
          </cell>
          <cell r="D1429" t="str">
            <v>Bạch Đàn, đường kính bằng 4 cm</v>
          </cell>
          <cell r="E1429" t="str">
            <v>cây</v>
          </cell>
          <cell r="F1429">
            <v>38000</v>
          </cell>
        </row>
        <row r="1430">
          <cell r="A1430" t="str">
            <v>BD5</v>
          </cell>
          <cell r="B1430" t="str">
            <v>BD510</v>
          </cell>
          <cell r="C1430" t="str">
            <v>Bạch Đàn, Đường kính gốc từ trên 5-10 cm</v>
          </cell>
          <cell r="D1430" t="str">
            <v>Bạch Đàn, đường kính bằng 5 cm</v>
          </cell>
          <cell r="E1430" t="str">
            <v>cây</v>
          </cell>
          <cell r="F1430">
            <v>109000</v>
          </cell>
        </row>
        <row r="1431">
          <cell r="A1431" t="str">
            <v>BD6</v>
          </cell>
          <cell r="B1431" t="str">
            <v>BD510</v>
          </cell>
          <cell r="C1431" t="str">
            <v>Bạch Đàn, Đường kính gốc từ trên 5-10 cm</v>
          </cell>
          <cell r="D1431" t="str">
            <v>Bạch Đàn, đường kính bằng 6 cm</v>
          </cell>
          <cell r="E1431" t="str">
            <v>cây</v>
          </cell>
          <cell r="F1431">
            <v>109000</v>
          </cell>
        </row>
        <row r="1432">
          <cell r="A1432" t="str">
            <v>BD7</v>
          </cell>
          <cell r="B1432" t="str">
            <v>BD510</v>
          </cell>
          <cell r="C1432" t="str">
            <v>Bạch Đàn, Đường kính gốc từ trên 5-10 cm</v>
          </cell>
          <cell r="D1432" t="str">
            <v>Bạch Đàn, đường kính bằng 7 cm</v>
          </cell>
          <cell r="E1432" t="str">
            <v>cây</v>
          </cell>
          <cell r="F1432">
            <v>109000</v>
          </cell>
        </row>
        <row r="1433">
          <cell r="A1433" t="str">
            <v>BD8</v>
          </cell>
          <cell r="B1433" t="str">
            <v>BD510</v>
          </cell>
          <cell r="C1433" t="str">
            <v>Bạch Đàn, Đường kính gốc từ trên 5-10 cm</v>
          </cell>
          <cell r="D1433" t="str">
            <v>Bạch Đàn, đường kính bằng 8 cm</v>
          </cell>
          <cell r="E1433" t="str">
            <v>cây</v>
          </cell>
          <cell r="F1433">
            <v>109000</v>
          </cell>
        </row>
        <row r="1434">
          <cell r="A1434" t="str">
            <v>BD9</v>
          </cell>
          <cell r="B1434" t="str">
            <v>BD510</v>
          </cell>
          <cell r="C1434" t="str">
            <v>Bạch Đàn, Đường kính gốc từ trên 5-10 cm</v>
          </cell>
          <cell r="D1434" t="str">
            <v>Bạch Đàn, đường kính bằng 9 cm</v>
          </cell>
          <cell r="E1434" t="str">
            <v>cây</v>
          </cell>
          <cell r="F1434">
            <v>109000</v>
          </cell>
        </row>
        <row r="1435">
          <cell r="A1435" t="str">
            <v>BD10</v>
          </cell>
          <cell r="B1435" t="str">
            <v>BD510</v>
          </cell>
          <cell r="C1435" t="str">
            <v>Bạch Đàn, Đường kính gốc từ trên 5-10 cm</v>
          </cell>
          <cell r="D1435" t="str">
            <v>Bạch Đàn, đường kính bằng 10 cm</v>
          </cell>
          <cell r="E1435" t="str">
            <v>cây</v>
          </cell>
          <cell r="F1435">
            <v>109000</v>
          </cell>
        </row>
        <row r="1436">
          <cell r="A1436" t="str">
            <v>BD11</v>
          </cell>
          <cell r="B1436" t="str">
            <v>BD1013</v>
          </cell>
          <cell r="C1436" t="str">
            <v>Bạch Đàn, Đường kính gốc từ trên 10-13 cm</v>
          </cell>
          <cell r="D1436" t="str">
            <v>Bạch Đàn, đường kính bằng 11 cm</v>
          </cell>
          <cell r="E1436" t="str">
            <v>cây</v>
          </cell>
          <cell r="F1436">
            <v>118000</v>
          </cell>
        </row>
        <row r="1437">
          <cell r="A1437" t="str">
            <v>BD12</v>
          </cell>
          <cell r="B1437" t="str">
            <v>BD1013</v>
          </cell>
          <cell r="C1437" t="str">
            <v>Bạch Đàn, Đường kính gốc từ trên 10-13 cm</v>
          </cell>
          <cell r="D1437" t="str">
            <v>Bạch Đàn, đường kính bằng 12 cm</v>
          </cell>
          <cell r="E1437" t="str">
            <v>cây</v>
          </cell>
          <cell r="F1437">
            <v>118000</v>
          </cell>
        </row>
        <row r="1438">
          <cell r="A1438" t="str">
            <v>BD13</v>
          </cell>
          <cell r="B1438" t="str">
            <v>BD1013</v>
          </cell>
          <cell r="C1438" t="str">
            <v>Bạch Đàn, Đường kính gốc từ trên 10-13 cm</v>
          </cell>
          <cell r="D1438" t="str">
            <v>Bạch Đàn, đường kính bằng 13 cm</v>
          </cell>
          <cell r="E1438" t="str">
            <v>cây</v>
          </cell>
          <cell r="F1438">
            <v>118000</v>
          </cell>
        </row>
        <row r="1439">
          <cell r="A1439" t="str">
            <v>BD14</v>
          </cell>
          <cell r="B1439" t="str">
            <v>BD1320</v>
          </cell>
          <cell r="C1439" t="str">
            <v>Bạch Đàn, Đường kính gốc từ trên 13-20 cm</v>
          </cell>
          <cell r="D1439" t="str">
            <v>Bạch Đàn, đường kính bằng 14 cm</v>
          </cell>
          <cell r="E1439" t="str">
            <v>cây</v>
          </cell>
          <cell r="F1439">
            <v>154000</v>
          </cell>
        </row>
        <row r="1440">
          <cell r="A1440" t="str">
            <v>BD15</v>
          </cell>
          <cell r="B1440" t="str">
            <v>BD1320</v>
          </cell>
          <cell r="C1440" t="str">
            <v>Bạch Đàn, Đường kính gốc từ trên 13-20 cm</v>
          </cell>
          <cell r="D1440" t="str">
            <v>Bạch Đàn, đường kính bằng 15 cm</v>
          </cell>
          <cell r="E1440" t="str">
            <v>cây</v>
          </cell>
          <cell r="F1440">
            <v>154000</v>
          </cell>
        </row>
        <row r="1441">
          <cell r="A1441" t="str">
            <v>BD16</v>
          </cell>
          <cell r="B1441" t="str">
            <v>BD1320</v>
          </cell>
          <cell r="C1441" t="str">
            <v>Bạch Đàn, Đường kính gốc từ trên 13-20 cm</v>
          </cell>
          <cell r="D1441" t="str">
            <v>Bạch Đàn, đường kính bằng 16 cm</v>
          </cell>
          <cell r="E1441" t="str">
            <v>cây</v>
          </cell>
          <cell r="F1441">
            <v>154000</v>
          </cell>
        </row>
        <row r="1442">
          <cell r="A1442" t="str">
            <v>BD17</v>
          </cell>
          <cell r="B1442" t="str">
            <v>BD1320</v>
          </cell>
          <cell r="C1442" t="str">
            <v>Bạch Đàn, Đường kính gốc từ trên 13-20 cm</v>
          </cell>
          <cell r="D1442" t="str">
            <v>Bạch Đàn, đường kính bằng 17 cm</v>
          </cell>
          <cell r="E1442" t="str">
            <v>cây</v>
          </cell>
          <cell r="F1442">
            <v>154000</v>
          </cell>
        </row>
        <row r="1443">
          <cell r="A1443" t="str">
            <v>BD18</v>
          </cell>
          <cell r="B1443" t="str">
            <v>BD1320</v>
          </cell>
          <cell r="C1443" t="str">
            <v>Bạch Đàn, Đường kính gốc từ trên 13-20 cm</v>
          </cell>
          <cell r="D1443" t="str">
            <v>Bạch Đàn, đường kính bằng 18 cm</v>
          </cell>
          <cell r="E1443" t="str">
            <v>cây</v>
          </cell>
          <cell r="F1443">
            <v>154000</v>
          </cell>
        </row>
        <row r="1444">
          <cell r="A1444" t="str">
            <v>BD19</v>
          </cell>
          <cell r="B1444" t="str">
            <v>BD1320</v>
          </cell>
          <cell r="C1444" t="str">
            <v>Bạch Đàn, Đường kính gốc từ trên 13-20 cm</v>
          </cell>
          <cell r="D1444" t="str">
            <v>Bạch Đàn, đường kính bằng 19 cm</v>
          </cell>
          <cell r="E1444" t="str">
            <v>cây</v>
          </cell>
          <cell r="F1444">
            <v>154000</v>
          </cell>
        </row>
        <row r="1445">
          <cell r="A1445" t="str">
            <v>BD20</v>
          </cell>
          <cell r="B1445" t="str">
            <v>BD1320</v>
          </cell>
          <cell r="C1445" t="str">
            <v>Bạch Đàn, Đường kính gốc từ trên 13-20 cm</v>
          </cell>
          <cell r="D1445" t="str">
            <v>Bạch Đàn, đường kính bằng 20 cm</v>
          </cell>
          <cell r="E1445" t="str">
            <v>cây</v>
          </cell>
          <cell r="F1445">
            <v>154000</v>
          </cell>
        </row>
        <row r="1446">
          <cell r="A1446" t="str">
            <v>BD21</v>
          </cell>
          <cell r="B1446" t="str">
            <v>BD2050</v>
          </cell>
          <cell r="C1446" t="str">
            <v>Bạch Đàn, Đường kính gốc từ trên 20- 50 cm</v>
          </cell>
          <cell r="D1446" t="str">
            <v>Bạch Đàn, đường kính bằng 21 cm</v>
          </cell>
          <cell r="E1446" t="str">
            <v>cây</v>
          </cell>
          <cell r="F1446">
            <v>181000</v>
          </cell>
        </row>
        <row r="1447">
          <cell r="A1447" t="str">
            <v>BD22</v>
          </cell>
          <cell r="B1447" t="str">
            <v>BD2050</v>
          </cell>
          <cell r="C1447" t="str">
            <v>Bạch Đàn, Đường kính gốc từ trên 20- 50 cm</v>
          </cell>
          <cell r="D1447" t="str">
            <v>Bạch Đàn, đường kính bằng 22 cm</v>
          </cell>
          <cell r="E1447" t="str">
            <v>cây</v>
          </cell>
          <cell r="F1447">
            <v>181000</v>
          </cell>
        </row>
        <row r="1448">
          <cell r="A1448" t="str">
            <v>BD23</v>
          </cell>
          <cell r="B1448" t="str">
            <v>BD2050</v>
          </cell>
          <cell r="C1448" t="str">
            <v>Bạch Đàn, Đường kính gốc từ trên 20- 50 cm</v>
          </cell>
          <cell r="D1448" t="str">
            <v>Bạch Đàn, đường kính bằng 23 cm</v>
          </cell>
          <cell r="E1448" t="str">
            <v>cây</v>
          </cell>
          <cell r="F1448">
            <v>181000</v>
          </cell>
        </row>
        <row r="1449">
          <cell r="A1449" t="str">
            <v>BD24</v>
          </cell>
          <cell r="B1449" t="str">
            <v>BD2050</v>
          </cell>
          <cell r="C1449" t="str">
            <v>Bạch Đàn, Đường kính gốc từ trên 20- 50 cm</v>
          </cell>
          <cell r="D1449" t="str">
            <v>Bạch Đàn, đường kính bằng 24 cm</v>
          </cell>
          <cell r="E1449" t="str">
            <v>cây</v>
          </cell>
          <cell r="F1449">
            <v>181000</v>
          </cell>
        </row>
        <row r="1450">
          <cell r="A1450" t="str">
            <v>BD25</v>
          </cell>
          <cell r="B1450" t="str">
            <v>BD2050</v>
          </cell>
          <cell r="C1450" t="str">
            <v>Bạch Đàn, Đường kính gốc từ trên 20- 50 cm</v>
          </cell>
          <cell r="D1450" t="str">
            <v>Bạch Đàn, đường kính bằng 25 cm</v>
          </cell>
          <cell r="E1450" t="str">
            <v>cây</v>
          </cell>
          <cell r="F1450">
            <v>181000</v>
          </cell>
        </row>
        <row r="1451">
          <cell r="A1451" t="str">
            <v>BD26</v>
          </cell>
          <cell r="B1451" t="str">
            <v>BD2050</v>
          </cell>
          <cell r="C1451" t="str">
            <v>Bạch Đàn, Đường kính gốc từ trên 20- 50 cm</v>
          </cell>
          <cell r="D1451" t="str">
            <v>Bạch Đàn, đường kính bằng 26 cm</v>
          </cell>
          <cell r="E1451" t="str">
            <v>cây</v>
          </cell>
          <cell r="F1451">
            <v>181000</v>
          </cell>
        </row>
        <row r="1452">
          <cell r="A1452" t="str">
            <v>BD27</v>
          </cell>
          <cell r="B1452" t="str">
            <v>BD2050</v>
          </cell>
          <cell r="C1452" t="str">
            <v>Bạch Đàn, Đường kính gốc từ trên 20- 50 cm</v>
          </cell>
          <cell r="D1452" t="str">
            <v>Bạch Đàn, đường kính bằng 27 cm</v>
          </cell>
          <cell r="E1452" t="str">
            <v>cây</v>
          </cell>
          <cell r="F1452">
            <v>181000</v>
          </cell>
        </row>
        <row r="1453">
          <cell r="A1453" t="str">
            <v>BD28</v>
          </cell>
          <cell r="B1453" t="str">
            <v>BD2050</v>
          </cell>
          <cell r="C1453" t="str">
            <v>Bạch Đàn, Đường kính gốc từ trên 20- 50 cm</v>
          </cell>
          <cell r="D1453" t="str">
            <v>Bạch Đàn, đường kính bằng 28 cm</v>
          </cell>
          <cell r="E1453" t="str">
            <v>cây</v>
          </cell>
          <cell r="F1453">
            <v>181000</v>
          </cell>
        </row>
        <row r="1454">
          <cell r="A1454" t="str">
            <v>BD29</v>
          </cell>
          <cell r="B1454" t="str">
            <v>BD2050</v>
          </cell>
          <cell r="C1454" t="str">
            <v>Bạch Đàn, Đường kính gốc từ trên 20- 50 cm</v>
          </cell>
          <cell r="D1454" t="str">
            <v>Bạch Đàn, đường kính bằng 29 cm</v>
          </cell>
          <cell r="E1454" t="str">
            <v>cây</v>
          </cell>
          <cell r="F1454">
            <v>181000</v>
          </cell>
        </row>
        <row r="1455">
          <cell r="A1455" t="str">
            <v>BD30</v>
          </cell>
          <cell r="B1455" t="str">
            <v>BD2050</v>
          </cell>
          <cell r="C1455" t="str">
            <v>Bạch Đàn, Đường kính gốc từ trên 20- 50 cm</v>
          </cell>
          <cell r="D1455" t="str">
            <v>Bạch Đàn, đường kính bằng 30 cm</v>
          </cell>
          <cell r="E1455" t="str">
            <v>cây</v>
          </cell>
          <cell r="F1455">
            <v>181000</v>
          </cell>
        </row>
        <row r="1456">
          <cell r="A1456" t="str">
            <v>BD31</v>
          </cell>
          <cell r="B1456" t="str">
            <v>BD2050</v>
          </cell>
          <cell r="C1456" t="str">
            <v>Bạch Đàn, Đường kính gốc từ trên 20- 50 cm</v>
          </cell>
          <cell r="D1456" t="str">
            <v>Bạch Đàn, đường kính bằng 31 cm</v>
          </cell>
          <cell r="E1456" t="str">
            <v>cây</v>
          </cell>
          <cell r="F1456">
            <v>181000</v>
          </cell>
        </row>
        <row r="1457">
          <cell r="A1457" t="str">
            <v>BD32</v>
          </cell>
          <cell r="B1457" t="str">
            <v>BD2050</v>
          </cell>
          <cell r="C1457" t="str">
            <v>Bạch Đàn, Đường kính gốc từ trên 20- 50 cm</v>
          </cell>
          <cell r="D1457" t="str">
            <v>Bạch Đàn, đường kính bằng 32 cm</v>
          </cell>
          <cell r="E1457" t="str">
            <v>cây</v>
          </cell>
          <cell r="F1457">
            <v>181000</v>
          </cell>
        </row>
        <row r="1458">
          <cell r="A1458" t="str">
            <v>BD33</v>
          </cell>
          <cell r="B1458" t="str">
            <v>BD2050</v>
          </cell>
          <cell r="C1458" t="str">
            <v>Bạch Đàn, Đường kính gốc từ trên 20- 50 cm</v>
          </cell>
          <cell r="D1458" t="str">
            <v>Bạch Đàn, đường kính bằng 33 cm</v>
          </cell>
          <cell r="E1458" t="str">
            <v>cây</v>
          </cell>
          <cell r="F1458">
            <v>181000</v>
          </cell>
        </row>
        <row r="1459">
          <cell r="A1459" t="str">
            <v>BD34</v>
          </cell>
          <cell r="B1459" t="str">
            <v>BD2050</v>
          </cell>
          <cell r="C1459" t="str">
            <v>Bạch Đàn, Đường kính gốc từ trên 20- 50 cm</v>
          </cell>
          <cell r="D1459" t="str">
            <v>Bạch Đàn, đường kính bằng 34 cm</v>
          </cell>
          <cell r="E1459" t="str">
            <v>cây</v>
          </cell>
          <cell r="F1459">
            <v>181000</v>
          </cell>
        </row>
        <row r="1460">
          <cell r="A1460" t="str">
            <v>BD35</v>
          </cell>
          <cell r="B1460" t="str">
            <v>BD2050</v>
          </cell>
          <cell r="C1460" t="str">
            <v>Bạch Đàn, Đường kính gốc từ trên 20- 50 cm</v>
          </cell>
          <cell r="D1460" t="str">
            <v>Bạch Đàn, đường kính bằng 35 cm</v>
          </cell>
          <cell r="E1460" t="str">
            <v>cây</v>
          </cell>
          <cell r="F1460">
            <v>181000</v>
          </cell>
        </row>
        <row r="1461">
          <cell r="A1461" t="str">
            <v>BD36</v>
          </cell>
          <cell r="B1461" t="str">
            <v>BD2050</v>
          </cell>
          <cell r="C1461" t="str">
            <v>Bạch Đàn, Đường kính gốc từ trên 20- 50 cm</v>
          </cell>
          <cell r="D1461" t="str">
            <v>Bạch Đàn, đường kính bằng 36 cm</v>
          </cell>
          <cell r="E1461" t="str">
            <v>cây</v>
          </cell>
          <cell r="F1461">
            <v>181000</v>
          </cell>
        </row>
        <row r="1462">
          <cell r="A1462" t="str">
            <v>BD37</v>
          </cell>
          <cell r="B1462" t="str">
            <v>BD2050</v>
          </cell>
          <cell r="C1462" t="str">
            <v>Bạch Đàn, Đường kính gốc từ trên 20- 50 cm</v>
          </cell>
          <cell r="D1462" t="str">
            <v>Bạch Đàn, đường kính bằng 37 cm</v>
          </cell>
          <cell r="E1462" t="str">
            <v>cây</v>
          </cell>
          <cell r="F1462">
            <v>181000</v>
          </cell>
        </row>
        <row r="1463">
          <cell r="A1463" t="str">
            <v>BD38</v>
          </cell>
          <cell r="B1463" t="str">
            <v>BD2050</v>
          </cell>
          <cell r="C1463" t="str">
            <v>Bạch Đàn, Đường kính gốc từ trên 20- 50 cm</v>
          </cell>
          <cell r="D1463" t="str">
            <v>Bạch Đàn, đường kính bằng 38 cm</v>
          </cell>
          <cell r="E1463" t="str">
            <v>cây</v>
          </cell>
          <cell r="F1463">
            <v>181000</v>
          </cell>
        </row>
        <row r="1464">
          <cell r="A1464" t="str">
            <v>BD39</v>
          </cell>
          <cell r="B1464" t="str">
            <v>BD2050</v>
          </cell>
          <cell r="C1464" t="str">
            <v>Bạch Đàn, Đường kính gốc từ trên 20- 50 cm</v>
          </cell>
          <cell r="D1464" t="str">
            <v>Bạch Đàn, đường kính bằng 39 cm</v>
          </cell>
          <cell r="E1464" t="str">
            <v>cây</v>
          </cell>
          <cell r="F1464">
            <v>181000</v>
          </cell>
        </row>
        <row r="1465">
          <cell r="A1465" t="str">
            <v>BD40</v>
          </cell>
          <cell r="B1465" t="str">
            <v>BD2050</v>
          </cell>
          <cell r="C1465" t="str">
            <v>Bạch Đàn, Đường kính gốc từ trên 20- 50 cm</v>
          </cell>
          <cell r="D1465" t="str">
            <v>Bạch Đàn, đường kính bằng 40 cm</v>
          </cell>
          <cell r="E1465" t="str">
            <v>cây</v>
          </cell>
          <cell r="F1465">
            <v>181000</v>
          </cell>
        </row>
        <row r="1466">
          <cell r="A1466" t="str">
            <v>BD41</v>
          </cell>
          <cell r="B1466" t="str">
            <v>BD2050</v>
          </cell>
          <cell r="C1466" t="str">
            <v>Bạch Đàn, Đường kính gốc từ trên 20- 50 cm</v>
          </cell>
          <cell r="D1466" t="str">
            <v>Bạch Đàn, đường kính bằng 41 cm</v>
          </cell>
          <cell r="E1466" t="str">
            <v>cây</v>
          </cell>
          <cell r="F1466">
            <v>181000</v>
          </cell>
        </row>
        <row r="1467">
          <cell r="A1467" t="str">
            <v>BD42</v>
          </cell>
          <cell r="B1467" t="str">
            <v>BD2050</v>
          </cell>
          <cell r="C1467" t="str">
            <v>Bạch Đàn, Đường kính gốc từ trên 20- 50 cm</v>
          </cell>
          <cell r="D1467" t="str">
            <v>Bạch Đàn, đường kính bằng 42 cm</v>
          </cell>
          <cell r="E1467" t="str">
            <v>cây</v>
          </cell>
          <cell r="F1467">
            <v>181000</v>
          </cell>
        </row>
        <row r="1468">
          <cell r="A1468" t="str">
            <v>BD43</v>
          </cell>
          <cell r="B1468" t="str">
            <v>BD2050</v>
          </cell>
          <cell r="C1468" t="str">
            <v>Bạch Đàn, Đường kính gốc từ trên 20- 50 cm</v>
          </cell>
          <cell r="D1468" t="str">
            <v>Bạch Đàn, đường kính bằng 43 cm</v>
          </cell>
          <cell r="E1468" t="str">
            <v>cây</v>
          </cell>
          <cell r="F1468">
            <v>181000</v>
          </cell>
        </row>
        <row r="1469">
          <cell r="A1469" t="str">
            <v>BD44</v>
          </cell>
          <cell r="B1469" t="str">
            <v>BD2050</v>
          </cell>
          <cell r="C1469" t="str">
            <v>Bạch Đàn, Đường kính gốc từ trên 20- 50 cm</v>
          </cell>
          <cell r="D1469" t="str">
            <v>Bạch Đàn, đường kính bằng 44 cm</v>
          </cell>
          <cell r="E1469" t="str">
            <v>cây</v>
          </cell>
          <cell r="F1469">
            <v>181000</v>
          </cell>
        </row>
        <row r="1470">
          <cell r="A1470" t="str">
            <v>BD45</v>
          </cell>
          <cell r="B1470" t="str">
            <v>BD2050</v>
          </cell>
          <cell r="C1470" t="str">
            <v>Bạch Đàn, Đường kính gốc từ trên 20- 50 cm</v>
          </cell>
          <cell r="D1470" t="str">
            <v>Bạch Đàn, đường kính bằng 45 cm</v>
          </cell>
          <cell r="E1470" t="str">
            <v>cây</v>
          </cell>
          <cell r="F1470">
            <v>181000</v>
          </cell>
        </row>
        <row r="1471">
          <cell r="A1471" t="str">
            <v>BD46</v>
          </cell>
          <cell r="B1471" t="str">
            <v>BD2050</v>
          </cell>
          <cell r="C1471" t="str">
            <v>Bạch Đàn, Đường kính gốc từ trên 20- 50 cm</v>
          </cell>
          <cell r="D1471" t="str">
            <v>Bạch Đàn, đường kính bằng 46 cm</v>
          </cell>
          <cell r="E1471" t="str">
            <v>cây</v>
          </cell>
          <cell r="F1471">
            <v>181000</v>
          </cell>
        </row>
        <row r="1472">
          <cell r="A1472" t="str">
            <v>BD47</v>
          </cell>
          <cell r="B1472" t="str">
            <v>BD2050</v>
          </cell>
          <cell r="C1472" t="str">
            <v>Bạch Đàn, Đường kính gốc từ trên 20- 50 cm</v>
          </cell>
          <cell r="D1472" t="str">
            <v>Bạch Đàn, đường kính bằng 47 cm</v>
          </cell>
          <cell r="E1472" t="str">
            <v>cây</v>
          </cell>
          <cell r="F1472">
            <v>181000</v>
          </cell>
        </row>
        <row r="1473">
          <cell r="A1473" t="str">
            <v>BD48</v>
          </cell>
          <cell r="B1473" t="str">
            <v>BD2050</v>
          </cell>
          <cell r="C1473" t="str">
            <v>Bạch Đàn, Đường kính gốc từ trên 20- 50 cm</v>
          </cell>
          <cell r="D1473" t="str">
            <v>Bạch Đàn, đường kính bằng 48 cm</v>
          </cell>
          <cell r="E1473" t="str">
            <v>cây</v>
          </cell>
          <cell r="F1473">
            <v>181000</v>
          </cell>
        </row>
        <row r="1474">
          <cell r="A1474" t="str">
            <v>BD49</v>
          </cell>
          <cell r="B1474" t="str">
            <v>BD2050</v>
          </cell>
          <cell r="C1474" t="str">
            <v>Bạch Đàn, Đường kính gốc từ trên 20- 50 cm</v>
          </cell>
          <cell r="D1474" t="str">
            <v>Bạch Đàn, đường kính bằng 49 cm</v>
          </cell>
          <cell r="E1474" t="str">
            <v>cây</v>
          </cell>
          <cell r="F1474">
            <v>181000</v>
          </cell>
        </row>
        <row r="1475">
          <cell r="A1475" t="str">
            <v>BD50</v>
          </cell>
          <cell r="B1475" t="str">
            <v>BD2050</v>
          </cell>
          <cell r="C1475" t="str">
            <v>Bạch Đàn, Đường kính gốc từ trên 20- 50 cm</v>
          </cell>
          <cell r="D1475" t="str">
            <v>Bạch Đàn, đường kính bằng 50 cm</v>
          </cell>
          <cell r="E1475" t="str">
            <v>cây</v>
          </cell>
          <cell r="F1475">
            <v>181000</v>
          </cell>
        </row>
        <row r="1476">
          <cell r="A1476" t="str">
            <v>BD51</v>
          </cell>
          <cell r="B1476" t="str">
            <v>BD5050</v>
          </cell>
          <cell r="C1476" t="str">
            <v>Bạch Đàn, Đường kính gốc từ trên50 cm trở lên</v>
          </cell>
          <cell r="D1476" t="str">
            <v>Bạch Đàn, đường kính bằng 51 cm</v>
          </cell>
          <cell r="E1476" t="str">
            <v>cây</v>
          </cell>
          <cell r="F1476">
            <v>234000</v>
          </cell>
        </row>
        <row r="1477">
          <cell r="A1477" t="str">
            <v>BD52</v>
          </cell>
          <cell r="B1477" t="str">
            <v>BD5050</v>
          </cell>
          <cell r="C1477" t="str">
            <v>Bạch Đàn, Đường kính gốc từ trên50 cm trở lên</v>
          </cell>
          <cell r="D1477" t="str">
            <v>Bạch Đàn, đường kính bằng 52 cm</v>
          </cell>
          <cell r="E1477" t="str">
            <v>cây</v>
          </cell>
          <cell r="F1477">
            <v>234000</v>
          </cell>
        </row>
        <row r="1478">
          <cell r="A1478" t="str">
            <v>BD53</v>
          </cell>
          <cell r="B1478" t="str">
            <v>BD5050</v>
          </cell>
          <cell r="C1478" t="str">
            <v>Bạch Đàn, Đường kính gốc từ trên50 cm trở lên</v>
          </cell>
          <cell r="D1478" t="str">
            <v>Bạch Đàn, đường kính bằng 53 cm</v>
          </cell>
          <cell r="E1478" t="str">
            <v>cây</v>
          </cell>
          <cell r="F1478">
            <v>234000</v>
          </cell>
        </row>
        <row r="1479">
          <cell r="A1479" t="str">
            <v>BD54</v>
          </cell>
          <cell r="B1479" t="str">
            <v>BD5050</v>
          </cell>
          <cell r="C1479" t="str">
            <v>Bạch Đàn, Đường kính gốc từ trên50 cm trở lên</v>
          </cell>
          <cell r="D1479" t="str">
            <v>Bạch Đàn, đường kính bằng 54 cm</v>
          </cell>
          <cell r="E1479" t="str">
            <v>cây</v>
          </cell>
          <cell r="F1479">
            <v>234000</v>
          </cell>
        </row>
        <row r="1480">
          <cell r="A1480" t="str">
            <v>BD55</v>
          </cell>
          <cell r="B1480" t="str">
            <v>BD5050</v>
          </cell>
          <cell r="C1480" t="str">
            <v>Bạch Đàn, Đường kính gốc từ trên50 cm trở lên</v>
          </cell>
          <cell r="D1480" t="str">
            <v>Bạch Đàn, đường kính bằng 55 cm</v>
          </cell>
          <cell r="E1480" t="str">
            <v>cây</v>
          </cell>
          <cell r="F1480">
            <v>234000</v>
          </cell>
        </row>
        <row r="1481">
          <cell r="A1481" t="str">
            <v>BD56</v>
          </cell>
          <cell r="B1481" t="str">
            <v>BD5050</v>
          </cell>
          <cell r="C1481" t="str">
            <v>Bạch Đàn, Đường kính gốc từ trên50 cm trở lên</v>
          </cell>
          <cell r="D1481" t="str">
            <v>Bạch Đàn, đường kính bằng 56 cm</v>
          </cell>
          <cell r="E1481" t="str">
            <v>cây</v>
          </cell>
          <cell r="F1481">
            <v>234000</v>
          </cell>
        </row>
        <row r="1482">
          <cell r="A1482" t="str">
            <v>BD57</v>
          </cell>
          <cell r="B1482" t="str">
            <v>BD5050</v>
          </cell>
          <cell r="C1482" t="str">
            <v>Bạch Đàn, Đường kính gốc từ trên50 cm trở lên</v>
          </cell>
          <cell r="D1482" t="str">
            <v>Bạch Đàn, đường kính bằng 57 cm</v>
          </cell>
          <cell r="E1482" t="str">
            <v>cây</v>
          </cell>
          <cell r="F1482">
            <v>234000</v>
          </cell>
        </row>
        <row r="1483">
          <cell r="A1483" t="str">
            <v>BD58</v>
          </cell>
          <cell r="B1483" t="str">
            <v>BD5050</v>
          </cell>
          <cell r="C1483" t="str">
            <v>Bạch Đàn, Đường kính gốc từ trên50 cm trở lên</v>
          </cell>
          <cell r="D1483" t="str">
            <v>Bạch Đàn, đường kính bằng 58 cm</v>
          </cell>
          <cell r="E1483" t="str">
            <v>cây</v>
          </cell>
          <cell r="F1483">
            <v>234000</v>
          </cell>
        </row>
        <row r="1484">
          <cell r="A1484" t="str">
            <v>BD59</v>
          </cell>
          <cell r="B1484" t="str">
            <v>BD5050</v>
          </cell>
          <cell r="C1484" t="str">
            <v>Bạch Đàn, Đường kính gốc từ trên50 cm trở lên</v>
          </cell>
          <cell r="D1484" t="str">
            <v>Bạch Đàn, đường kính bằng 59 cm</v>
          </cell>
          <cell r="E1484" t="str">
            <v>cây</v>
          </cell>
          <cell r="F1484">
            <v>234000</v>
          </cell>
        </row>
        <row r="1485">
          <cell r="A1485" t="str">
            <v>BD60</v>
          </cell>
          <cell r="B1485" t="str">
            <v>BD5050</v>
          </cell>
          <cell r="C1485" t="str">
            <v>Bạch Đàn, Đường kính gốc từ trên50 cm trở lên</v>
          </cell>
          <cell r="D1485" t="str">
            <v>Bạch Đàn, đường kính bằng 60 cm</v>
          </cell>
          <cell r="E1485" t="str">
            <v>cây</v>
          </cell>
          <cell r="F1485">
            <v>234000</v>
          </cell>
        </row>
        <row r="1486">
          <cell r="A1486" t="str">
            <v>THONG1</v>
          </cell>
          <cell r="B1486" t="str">
            <v>THONG15</v>
          </cell>
          <cell r="C1486" t="str">
            <v>Thông, Đường kính gốc &lt; 5 cm</v>
          </cell>
          <cell r="D1486" t="str">
            <v>Thông, đường kính bằng 1 cm</v>
          </cell>
          <cell r="E1486" t="str">
            <v>cây</v>
          </cell>
          <cell r="F1486">
            <v>51000</v>
          </cell>
        </row>
        <row r="1487">
          <cell r="A1487" t="str">
            <v>THONG2</v>
          </cell>
          <cell r="B1487" t="str">
            <v>THONG15</v>
          </cell>
          <cell r="C1487" t="str">
            <v>Thông, Đường kính gốc &lt; 5 cm</v>
          </cell>
          <cell r="D1487" t="str">
            <v>Thông, đường kính bằng 2 cm</v>
          </cell>
          <cell r="E1487" t="str">
            <v>cây</v>
          </cell>
          <cell r="F1487">
            <v>51000</v>
          </cell>
        </row>
        <row r="1488">
          <cell r="A1488" t="str">
            <v>THONG3</v>
          </cell>
          <cell r="B1488" t="str">
            <v>THONG15</v>
          </cell>
          <cell r="C1488" t="str">
            <v>Thông, Đường kính gốc &lt; 5 cm</v>
          </cell>
          <cell r="D1488" t="str">
            <v>Thông, đường kính bằng 3 cm</v>
          </cell>
          <cell r="E1488" t="str">
            <v>cây</v>
          </cell>
          <cell r="F1488">
            <v>51000</v>
          </cell>
        </row>
        <row r="1489">
          <cell r="A1489" t="str">
            <v>THONG4</v>
          </cell>
          <cell r="B1489" t="str">
            <v>THONG15</v>
          </cell>
          <cell r="C1489" t="str">
            <v>Thông, Đường kính gốc &lt; 5 cm</v>
          </cell>
          <cell r="D1489" t="str">
            <v>Thông, đường kính bằng 4 cm</v>
          </cell>
          <cell r="E1489" t="str">
            <v>cây</v>
          </cell>
          <cell r="F1489">
            <v>51000</v>
          </cell>
        </row>
        <row r="1490">
          <cell r="A1490" t="str">
            <v>THONG5</v>
          </cell>
          <cell r="B1490" t="str">
            <v>THONG510</v>
          </cell>
          <cell r="C1490" t="str">
            <v>Thông, Đường kính gốc từ trên 5-10 cm</v>
          </cell>
          <cell r="D1490" t="str">
            <v>Thông, đường kính bằng 5 cm</v>
          </cell>
          <cell r="E1490" t="str">
            <v>cây</v>
          </cell>
          <cell r="F1490">
            <v>109000</v>
          </cell>
        </row>
        <row r="1491">
          <cell r="A1491" t="str">
            <v>THONG6</v>
          </cell>
          <cell r="B1491" t="str">
            <v>THONG510</v>
          </cell>
          <cell r="C1491" t="str">
            <v>Thông, Đường kính gốc từ trên 5-10 cm</v>
          </cell>
          <cell r="D1491" t="str">
            <v>Thông, đường kính bằng 6 cm</v>
          </cell>
          <cell r="E1491" t="str">
            <v>cây</v>
          </cell>
          <cell r="F1491">
            <v>109000</v>
          </cell>
        </row>
        <row r="1492">
          <cell r="A1492" t="str">
            <v>THONG7</v>
          </cell>
          <cell r="B1492" t="str">
            <v>THONG510</v>
          </cell>
          <cell r="C1492" t="str">
            <v>Thông, Đường kính gốc từ trên 5-10 cm</v>
          </cell>
          <cell r="D1492" t="str">
            <v>Thông, đường kính bằng 7 cm</v>
          </cell>
          <cell r="E1492" t="str">
            <v>cây</v>
          </cell>
          <cell r="F1492">
            <v>109000</v>
          </cell>
        </row>
        <row r="1493">
          <cell r="A1493" t="str">
            <v>THONG8</v>
          </cell>
          <cell r="B1493" t="str">
            <v>THONG510</v>
          </cell>
          <cell r="C1493" t="str">
            <v>Thông, Đường kính gốc từ trên 5-10 cm</v>
          </cell>
          <cell r="D1493" t="str">
            <v>Thông, đường kính bằng 8 cm</v>
          </cell>
          <cell r="E1493" t="str">
            <v>cây</v>
          </cell>
          <cell r="F1493">
            <v>109000</v>
          </cell>
        </row>
        <row r="1494">
          <cell r="A1494" t="str">
            <v>THONG9</v>
          </cell>
          <cell r="B1494" t="str">
            <v>THONG510</v>
          </cell>
          <cell r="C1494" t="str">
            <v>Thông, Đường kính gốc từ trên 5-10 cm</v>
          </cell>
          <cell r="D1494" t="str">
            <v>Thông, đường kính bằng 9 cm</v>
          </cell>
          <cell r="E1494" t="str">
            <v>cây</v>
          </cell>
          <cell r="F1494">
            <v>109000</v>
          </cell>
        </row>
        <row r="1495">
          <cell r="A1495" t="str">
            <v>THONG10</v>
          </cell>
          <cell r="B1495" t="str">
            <v>THONG510</v>
          </cell>
          <cell r="C1495" t="str">
            <v>Thông, Đường kính gốc từ trên 5-10 cm</v>
          </cell>
          <cell r="D1495" t="str">
            <v>Thông, đường kính bằng 10 cm</v>
          </cell>
          <cell r="E1495" t="str">
            <v>cây</v>
          </cell>
          <cell r="F1495">
            <v>109000</v>
          </cell>
        </row>
        <row r="1496">
          <cell r="A1496" t="str">
            <v>THONG11</v>
          </cell>
          <cell r="B1496" t="str">
            <v>THONG1013</v>
          </cell>
          <cell r="C1496" t="str">
            <v>Thông, Đường kính gốc từ trên 10-13 cm</v>
          </cell>
          <cell r="D1496" t="str">
            <v>Thông, đường kính bằng 11 cm</v>
          </cell>
          <cell r="E1496" t="str">
            <v>cây</v>
          </cell>
          <cell r="F1496">
            <v>118000</v>
          </cell>
        </row>
        <row r="1497">
          <cell r="A1497" t="str">
            <v>THONG12</v>
          </cell>
          <cell r="B1497" t="str">
            <v>THONG1013</v>
          </cell>
          <cell r="C1497" t="str">
            <v>Thông, Đường kính gốc từ trên 10-13 cm</v>
          </cell>
          <cell r="D1497" t="str">
            <v>Thông, đường kính bằng 12 cm</v>
          </cell>
          <cell r="E1497" t="str">
            <v>cây</v>
          </cell>
          <cell r="F1497">
            <v>118000</v>
          </cell>
        </row>
        <row r="1498">
          <cell r="A1498" t="str">
            <v>THONG13</v>
          </cell>
          <cell r="B1498" t="str">
            <v>THONG1013</v>
          </cell>
          <cell r="C1498" t="str">
            <v>Thông, Đường kính gốc từ trên 10-13 cm</v>
          </cell>
          <cell r="D1498" t="str">
            <v>Thông, đường kính bằng 13 cm</v>
          </cell>
          <cell r="E1498" t="str">
            <v>cây</v>
          </cell>
          <cell r="F1498">
            <v>118000</v>
          </cell>
        </row>
        <row r="1499">
          <cell r="A1499" t="str">
            <v>THONG14</v>
          </cell>
          <cell r="B1499" t="str">
            <v>THONG1320</v>
          </cell>
          <cell r="C1499" t="str">
            <v>Thông, Đường kính gốc từ trên 13-20 cm</v>
          </cell>
          <cell r="D1499" t="str">
            <v>Thông, đường kính bằng 14 cm</v>
          </cell>
          <cell r="E1499" t="str">
            <v>cây</v>
          </cell>
          <cell r="F1499">
            <v>154000</v>
          </cell>
        </row>
        <row r="1500">
          <cell r="A1500" t="str">
            <v>THONG15</v>
          </cell>
          <cell r="B1500" t="str">
            <v>THONG1320</v>
          </cell>
          <cell r="C1500" t="str">
            <v>Thông, Đường kính gốc từ trên 13-20 cm</v>
          </cell>
          <cell r="D1500" t="str">
            <v>Thông, đường kính bằng 15 cm</v>
          </cell>
          <cell r="E1500" t="str">
            <v>cây</v>
          </cell>
          <cell r="F1500">
            <v>154000</v>
          </cell>
        </row>
        <row r="1501">
          <cell r="A1501" t="str">
            <v>THONG16</v>
          </cell>
          <cell r="B1501" t="str">
            <v>THONG1320</v>
          </cell>
          <cell r="C1501" t="str">
            <v>Thông, Đường kính gốc từ trên 13-20 cm</v>
          </cell>
          <cell r="D1501" t="str">
            <v>Thông, đường kính bằng 16 cm</v>
          </cell>
          <cell r="E1501" t="str">
            <v>cây</v>
          </cell>
          <cell r="F1501">
            <v>154000</v>
          </cell>
        </row>
        <row r="1502">
          <cell r="A1502" t="str">
            <v>THONG17</v>
          </cell>
          <cell r="B1502" t="str">
            <v>THONG1320</v>
          </cell>
          <cell r="C1502" t="str">
            <v>Thông, Đường kính gốc từ trên 13-20 cm</v>
          </cell>
          <cell r="D1502" t="str">
            <v>Thông, đường kính bằng 17 cm</v>
          </cell>
          <cell r="E1502" t="str">
            <v>cây</v>
          </cell>
          <cell r="F1502">
            <v>154000</v>
          </cell>
        </row>
        <row r="1503">
          <cell r="A1503" t="str">
            <v>THONG18</v>
          </cell>
          <cell r="B1503" t="str">
            <v>THONG1320</v>
          </cell>
          <cell r="C1503" t="str">
            <v>Thông, Đường kính gốc từ trên 13-20 cm</v>
          </cell>
          <cell r="D1503" t="str">
            <v>Thông, đường kính bằng 18 cm</v>
          </cell>
          <cell r="E1503" t="str">
            <v>cây</v>
          </cell>
          <cell r="F1503">
            <v>154000</v>
          </cell>
        </row>
        <row r="1504">
          <cell r="A1504" t="str">
            <v>THONG19</v>
          </cell>
          <cell r="B1504" t="str">
            <v>THONG1320</v>
          </cell>
          <cell r="C1504" t="str">
            <v>Thông, Đường kính gốc từ trên 13-20 cm</v>
          </cell>
          <cell r="D1504" t="str">
            <v>Thông, đường kính bằng 19 cm</v>
          </cell>
          <cell r="E1504" t="str">
            <v>cây</v>
          </cell>
          <cell r="F1504">
            <v>154000</v>
          </cell>
        </row>
        <row r="1505">
          <cell r="A1505" t="str">
            <v>THONG20</v>
          </cell>
          <cell r="B1505" t="str">
            <v>THONG1320</v>
          </cell>
          <cell r="C1505" t="str">
            <v>Thông, Đường kính gốc từ trên 13-20 cm</v>
          </cell>
          <cell r="D1505" t="str">
            <v>Thông, đường kính bằng 20 cm</v>
          </cell>
          <cell r="E1505" t="str">
            <v>cây</v>
          </cell>
          <cell r="F1505">
            <v>154000</v>
          </cell>
        </row>
        <row r="1506">
          <cell r="A1506" t="str">
            <v>THONG21</v>
          </cell>
          <cell r="B1506" t="str">
            <v>THONG2050</v>
          </cell>
          <cell r="C1506" t="str">
            <v>Thông, Đường kính gốc từ trên 20- 50 cm</v>
          </cell>
          <cell r="D1506" t="str">
            <v>Thông, đường kính bằng 21 cm</v>
          </cell>
          <cell r="E1506" t="str">
            <v>cây</v>
          </cell>
          <cell r="F1506">
            <v>181000</v>
          </cell>
        </row>
        <row r="1507">
          <cell r="A1507" t="str">
            <v>THONG22</v>
          </cell>
          <cell r="B1507" t="str">
            <v>THONG2050</v>
          </cell>
          <cell r="C1507" t="str">
            <v>Thông, Đường kính gốc từ trên 20- 50 cm</v>
          </cell>
          <cell r="D1507" t="str">
            <v>Thông, đường kính bằng 22 cm</v>
          </cell>
          <cell r="E1507" t="str">
            <v>cây</v>
          </cell>
          <cell r="F1507">
            <v>181000</v>
          </cell>
        </row>
        <row r="1508">
          <cell r="A1508" t="str">
            <v>THONG23</v>
          </cell>
          <cell r="B1508" t="str">
            <v>THONG2050</v>
          </cell>
          <cell r="C1508" t="str">
            <v>Thông, Đường kính gốc từ trên 20- 50 cm</v>
          </cell>
          <cell r="D1508" t="str">
            <v>Thông, đường kính bằng 23 cm</v>
          </cell>
          <cell r="E1508" t="str">
            <v>cây</v>
          </cell>
          <cell r="F1508">
            <v>181000</v>
          </cell>
        </row>
        <row r="1509">
          <cell r="A1509" t="str">
            <v>THONG24</v>
          </cell>
          <cell r="B1509" t="str">
            <v>THONG2050</v>
          </cell>
          <cell r="C1509" t="str">
            <v>Thông, Đường kính gốc từ trên 20- 50 cm</v>
          </cell>
          <cell r="D1509" t="str">
            <v>Thông, đường kính bằng 24 cm</v>
          </cell>
          <cell r="E1509" t="str">
            <v>cây</v>
          </cell>
          <cell r="F1509">
            <v>181000</v>
          </cell>
        </row>
        <row r="1510">
          <cell r="A1510" t="str">
            <v>THONG25</v>
          </cell>
          <cell r="B1510" t="str">
            <v>THONG2050</v>
          </cell>
          <cell r="C1510" t="str">
            <v>Thông, Đường kính gốc từ trên 20- 50 cm</v>
          </cell>
          <cell r="D1510" t="str">
            <v>Thông, đường kính bằng 25 cm</v>
          </cell>
          <cell r="E1510" t="str">
            <v>cây</v>
          </cell>
          <cell r="F1510">
            <v>181000</v>
          </cell>
        </row>
        <row r="1511">
          <cell r="A1511" t="str">
            <v>THONG26</v>
          </cell>
          <cell r="B1511" t="str">
            <v>THONG2050</v>
          </cell>
          <cell r="C1511" t="str">
            <v>Thông, Đường kính gốc từ trên 20- 50 cm</v>
          </cell>
          <cell r="D1511" t="str">
            <v>Thông, đường kính bằng 26 cm</v>
          </cell>
          <cell r="E1511" t="str">
            <v>cây</v>
          </cell>
          <cell r="F1511">
            <v>181000</v>
          </cell>
        </row>
        <row r="1512">
          <cell r="A1512" t="str">
            <v>THONG27</v>
          </cell>
          <cell r="B1512" t="str">
            <v>THONG2050</v>
          </cell>
          <cell r="C1512" t="str">
            <v>Thông, Đường kính gốc từ trên 20- 50 cm</v>
          </cell>
          <cell r="D1512" t="str">
            <v>Thông, đường kính bằng 27 cm</v>
          </cell>
          <cell r="E1512" t="str">
            <v>cây</v>
          </cell>
          <cell r="F1512">
            <v>181000</v>
          </cell>
        </row>
        <row r="1513">
          <cell r="A1513" t="str">
            <v>THONG28</v>
          </cell>
          <cell r="B1513" t="str">
            <v>THONG2050</v>
          </cell>
          <cell r="C1513" t="str">
            <v>Thông, Đường kính gốc từ trên 20- 50 cm</v>
          </cell>
          <cell r="D1513" t="str">
            <v>Thông, đường kính bằng 28 cm</v>
          </cell>
          <cell r="E1513" t="str">
            <v>cây</v>
          </cell>
          <cell r="F1513">
            <v>181000</v>
          </cell>
        </row>
        <row r="1514">
          <cell r="A1514" t="str">
            <v>THONG29</v>
          </cell>
          <cell r="B1514" t="str">
            <v>THONG2050</v>
          </cell>
          <cell r="C1514" t="str">
            <v>Thông, Đường kính gốc từ trên 20- 50 cm</v>
          </cell>
          <cell r="D1514" t="str">
            <v>Thông, đường kính bằng 29 cm</v>
          </cell>
          <cell r="E1514" t="str">
            <v>cây</v>
          </cell>
          <cell r="F1514">
            <v>181000</v>
          </cell>
        </row>
        <row r="1515">
          <cell r="A1515" t="str">
            <v>THONG30</v>
          </cell>
          <cell r="B1515" t="str">
            <v>THONG2050</v>
          </cell>
          <cell r="C1515" t="str">
            <v>Thông, Đường kính gốc từ trên 20- 50 cm</v>
          </cell>
          <cell r="D1515" t="str">
            <v>Thông, đường kính bằng 30 cm</v>
          </cell>
          <cell r="E1515" t="str">
            <v>cây</v>
          </cell>
          <cell r="F1515">
            <v>181000</v>
          </cell>
        </row>
        <row r="1516">
          <cell r="A1516" t="str">
            <v>THONG31</v>
          </cell>
          <cell r="B1516" t="str">
            <v>THONG2050</v>
          </cell>
          <cell r="C1516" t="str">
            <v>Thông, Đường kính gốc từ trên 20- 50 cm</v>
          </cell>
          <cell r="D1516" t="str">
            <v>Thông, đường kính bằng 31 cm</v>
          </cell>
          <cell r="E1516" t="str">
            <v>cây</v>
          </cell>
          <cell r="F1516">
            <v>181000</v>
          </cell>
        </row>
        <row r="1517">
          <cell r="A1517" t="str">
            <v>THONG32</v>
          </cell>
          <cell r="B1517" t="str">
            <v>THONG2050</v>
          </cell>
          <cell r="C1517" t="str">
            <v>Thông, Đường kính gốc từ trên 20- 50 cm</v>
          </cell>
          <cell r="D1517" t="str">
            <v>Thông, đường kính bằng 32 cm</v>
          </cell>
          <cell r="E1517" t="str">
            <v>cây</v>
          </cell>
          <cell r="F1517">
            <v>181000</v>
          </cell>
        </row>
        <row r="1518">
          <cell r="A1518" t="str">
            <v>THONG33</v>
          </cell>
          <cell r="B1518" t="str">
            <v>THONG2050</v>
          </cell>
          <cell r="C1518" t="str">
            <v>Thông, Đường kính gốc từ trên 20- 50 cm</v>
          </cell>
          <cell r="D1518" t="str">
            <v>Thông, đường kính bằng 33 cm</v>
          </cell>
          <cell r="E1518" t="str">
            <v>cây</v>
          </cell>
          <cell r="F1518">
            <v>181000</v>
          </cell>
        </row>
        <row r="1519">
          <cell r="A1519" t="str">
            <v>THONG34</v>
          </cell>
          <cell r="B1519" t="str">
            <v>THONG2050</v>
          </cell>
          <cell r="C1519" t="str">
            <v>Thông, Đường kính gốc từ trên 20- 50 cm</v>
          </cell>
          <cell r="D1519" t="str">
            <v>Thông, đường kính bằng 34 cm</v>
          </cell>
          <cell r="E1519" t="str">
            <v>cây</v>
          </cell>
          <cell r="F1519">
            <v>181000</v>
          </cell>
        </row>
        <row r="1520">
          <cell r="A1520" t="str">
            <v>THONG35</v>
          </cell>
          <cell r="B1520" t="str">
            <v>THONG2050</v>
          </cell>
          <cell r="C1520" t="str">
            <v>Thông, Đường kính gốc từ trên 20- 50 cm</v>
          </cell>
          <cell r="D1520" t="str">
            <v>Thông, đường kính bằng 35 cm</v>
          </cell>
          <cell r="E1520" t="str">
            <v>cây</v>
          </cell>
          <cell r="F1520">
            <v>181000</v>
          </cell>
        </row>
        <row r="1521">
          <cell r="A1521" t="str">
            <v>THONG36</v>
          </cell>
          <cell r="B1521" t="str">
            <v>THONG2050</v>
          </cell>
          <cell r="C1521" t="str">
            <v>Thông, Đường kính gốc từ trên 20- 50 cm</v>
          </cell>
          <cell r="D1521" t="str">
            <v>Thông, đường kính bằng 36 cm</v>
          </cell>
          <cell r="E1521" t="str">
            <v>cây</v>
          </cell>
          <cell r="F1521">
            <v>181000</v>
          </cell>
        </row>
        <row r="1522">
          <cell r="A1522" t="str">
            <v>THONG37</v>
          </cell>
          <cell r="B1522" t="str">
            <v>THONG2050</v>
          </cell>
          <cell r="C1522" t="str">
            <v>Thông, Đường kính gốc từ trên 20- 50 cm</v>
          </cell>
          <cell r="D1522" t="str">
            <v>Thông, đường kính bằng 37 cm</v>
          </cell>
          <cell r="E1522" t="str">
            <v>cây</v>
          </cell>
          <cell r="F1522">
            <v>181000</v>
          </cell>
        </row>
        <row r="1523">
          <cell r="A1523" t="str">
            <v>THONG38</v>
          </cell>
          <cell r="B1523" t="str">
            <v>THONG2050</v>
          </cell>
          <cell r="C1523" t="str">
            <v>Thông, Đường kính gốc từ trên 20- 50 cm</v>
          </cell>
          <cell r="D1523" t="str">
            <v>Thông, đường kính bằng 38 cm</v>
          </cell>
          <cell r="E1523" t="str">
            <v>cây</v>
          </cell>
          <cell r="F1523">
            <v>181000</v>
          </cell>
        </row>
        <row r="1524">
          <cell r="A1524" t="str">
            <v>THONG39</v>
          </cell>
          <cell r="B1524" t="str">
            <v>THONG2050</v>
          </cell>
          <cell r="C1524" t="str">
            <v>Thông, Đường kính gốc từ trên 20- 50 cm</v>
          </cell>
          <cell r="D1524" t="str">
            <v>Thông, đường kính bằng 39 cm</v>
          </cell>
          <cell r="E1524" t="str">
            <v>cây</v>
          </cell>
          <cell r="F1524">
            <v>181000</v>
          </cell>
        </row>
        <row r="1525">
          <cell r="A1525" t="str">
            <v>THONG40</v>
          </cell>
          <cell r="B1525" t="str">
            <v>THONG2050</v>
          </cell>
          <cell r="C1525" t="str">
            <v>Thông, Đường kính gốc từ trên 20- 50 cm</v>
          </cell>
          <cell r="D1525" t="str">
            <v>Thông, đường kính bằng 40 cm</v>
          </cell>
          <cell r="E1525" t="str">
            <v>cây</v>
          </cell>
          <cell r="F1525">
            <v>181000</v>
          </cell>
        </row>
        <row r="1526">
          <cell r="A1526" t="str">
            <v>THONG41</v>
          </cell>
          <cell r="B1526" t="str">
            <v>THONG2050</v>
          </cell>
          <cell r="C1526" t="str">
            <v>Thông, Đường kính gốc từ trên 20- 50 cm</v>
          </cell>
          <cell r="D1526" t="str">
            <v>Thông, đường kính bằng 41 cm</v>
          </cell>
          <cell r="E1526" t="str">
            <v>cây</v>
          </cell>
          <cell r="F1526">
            <v>181000</v>
          </cell>
        </row>
        <row r="1527">
          <cell r="A1527" t="str">
            <v>THONG42</v>
          </cell>
          <cell r="B1527" t="str">
            <v>THONG2050</v>
          </cell>
          <cell r="C1527" t="str">
            <v>Thông, Đường kính gốc từ trên 20- 50 cm</v>
          </cell>
          <cell r="D1527" t="str">
            <v>Thông, đường kính bằng 42 cm</v>
          </cell>
          <cell r="E1527" t="str">
            <v>cây</v>
          </cell>
          <cell r="F1527">
            <v>181000</v>
          </cell>
        </row>
        <row r="1528">
          <cell r="A1528" t="str">
            <v>THONG43</v>
          </cell>
          <cell r="B1528" t="str">
            <v>THONG2050</v>
          </cell>
          <cell r="C1528" t="str">
            <v>Thông, Đường kính gốc từ trên 20- 50 cm</v>
          </cell>
          <cell r="D1528" t="str">
            <v>Thông, đường kính bằng 43 cm</v>
          </cell>
          <cell r="E1528" t="str">
            <v>cây</v>
          </cell>
          <cell r="F1528">
            <v>181000</v>
          </cell>
        </row>
        <row r="1529">
          <cell r="A1529" t="str">
            <v>THONG44</v>
          </cell>
          <cell r="B1529" t="str">
            <v>THONG2050</v>
          </cell>
          <cell r="C1529" t="str">
            <v>Thông, Đường kính gốc từ trên 20- 50 cm</v>
          </cell>
          <cell r="D1529" t="str">
            <v>Thông, đường kính bằng 44 cm</v>
          </cell>
          <cell r="E1529" t="str">
            <v>cây</v>
          </cell>
          <cell r="F1529">
            <v>181000</v>
          </cell>
        </row>
        <row r="1530">
          <cell r="A1530" t="str">
            <v>THONG45</v>
          </cell>
          <cell r="B1530" t="str">
            <v>THONG2050</v>
          </cell>
          <cell r="C1530" t="str">
            <v>Thông, Đường kính gốc từ trên 20- 50 cm</v>
          </cell>
          <cell r="D1530" t="str">
            <v>Thông, đường kính bằng 45 cm</v>
          </cell>
          <cell r="E1530" t="str">
            <v>cây</v>
          </cell>
          <cell r="F1530">
            <v>181000</v>
          </cell>
        </row>
        <row r="1531">
          <cell r="A1531" t="str">
            <v>THONG46</v>
          </cell>
          <cell r="B1531" t="str">
            <v>THONG2050</v>
          </cell>
          <cell r="C1531" t="str">
            <v>Thông, Đường kính gốc từ trên 20- 50 cm</v>
          </cell>
          <cell r="D1531" t="str">
            <v>Thông, đường kính bằng 46 cm</v>
          </cell>
          <cell r="E1531" t="str">
            <v>cây</v>
          </cell>
          <cell r="F1531">
            <v>181000</v>
          </cell>
        </row>
        <row r="1532">
          <cell r="A1532" t="str">
            <v>THONG47</v>
          </cell>
          <cell r="B1532" t="str">
            <v>THONG2050</v>
          </cell>
          <cell r="C1532" t="str">
            <v>Thông, Đường kính gốc từ trên 20- 50 cm</v>
          </cell>
          <cell r="D1532" t="str">
            <v>Thông, đường kính bằng 47 cm</v>
          </cell>
          <cell r="E1532" t="str">
            <v>cây</v>
          </cell>
          <cell r="F1532">
            <v>181000</v>
          </cell>
        </row>
        <row r="1533">
          <cell r="A1533" t="str">
            <v>THONG48</v>
          </cell>
          <cell r="B1533" t="str">
            <v>THONG2050</v>
          </cell>
          <cell r="C1533" t="str">
            <v>Thông, Đường kính gốc từ trên 20- 50 cm</v>
          </cell>
          <cell r="D1533" t="str">
            <v>Thông, đường kính bằng 48 cm</v>
          </cell>
          <cell r="E1533" t="str">
            <v>cây</v>
          </cell>
          <cell r="F1533">
            <v>181000</v>
          </cell>
        </row>
        <row r="1534">
          <cell r="A1534" t="str">
            <v>THONG49</v>
          </cell>
          <cell r="B1534" t="str">
            <v>THONG2050</v>
          </cell>
          <cell r="C1534" t="str">
            <v>Thông, Đường kính gốc từ trên 20- 50 cm</v>
          </cell>
          <cell r="D1534" t="str">
            <v>Thông, đường kính bằng 49 cm</v>
          </cell>
          <cell r="E1534" t="str">
            <v>cây</v>
          </cell>
          <cell r="F1534">
            <v>181000</v>
          </cell>
        </row>
        <row r="1535">
          <cell r="A1535" t="str">
            <v>THONG50</v>
          </cell>
          <cell r="B1535" t="str">
            <v>THONG2050</v>
          </cell>
          <cell r="C1535" t="str">
            <v>Thông, Đường kính gốc từ trên 20- 50 cm</v>
          </cell>
          <cell r="D1535" t="str">
            <v>Thông, đường kính bằng 50 cm</v>
          </cell>
          <cell r="E1535" t="str">
            <v>cây</v>
          </cell>
          <cell r="F1535">
            <v>181000</v>
          </cell>
        </row>
        <row r="1536">
          <cell r="A1536" t="str">
            <v>THONG51</v>
          </cell>
          <cell r="B1536" t="str">
            <v>THONG5050</v>
          </cell>
          <cell r="C1536" t="str">
            <v>Thông, Đường kính gốc từ trên50 cm trở lên</v>
          </cell>
          <cell r="D1536" t="str">
            <v>Thông, đường kính bằng 51 cm</v>
          </cell>
          <cell r="E1536" t="str">
            <v>cây</v>
          </cell>
          <cell r="F1536">
            <v>234000</v>
          </cell>
        </row>
        <row r="1537">
          <cell r="A1537" t="str">
            <v>THONG52</v>
          </cell>
          <cell r="B1537" t="str">
            <v>THONG5050</v>
          </cell>
          <cell r="C1537" t="str">
            <v>Thông, Đường kính gốc từ trên50 cm trở lên</v>
          </cell>
          <cell r="D1537" t="str">
            <v>Thông, đường kính bằng 52 cm</v>
          </cell>
          <cell r="E1537" t="str">
            <v>cây</v>
          </cell>
          <cell r="F1537">
            <v>234000</v>
          </cell>
        </row>
        <row r="1538">
          <cell r="A1538" t="str">
            <v>THONG53</v>
          </cell>
          <cell r="B1538" t="str">
            <v>THONG5050</v>
          </cell>
          <cell r="C1538" t="str">
            <v>Thông, Đường kính gốc từ trên50 cm trở lên</v>
          </cell>
          <cell r="D1538" t="str">
            <v>Thông, đường kính bằng 53 cm</v>
          </cell>
          <cell r="E1538" t="str">
            <v>cây</v>
          </cell>
          <cell r="F1538">
            <v>234000</v>
          </cell>
        </row>
        <row r="1539">
          <cell r="A1539" t="str">
            <v>THONG54</v>
          </cell>
          <cell r="B1539" t="str">
            <v>THONG5050</v>
          </cell>
          <cell r="C1539" t="str">
            <v>Thông, Đường kính gốc từ trên50 cm trở lên</v>
          </cell>
          <cell r="D1539" t="str">
            <v>Thông, đường kính bằng 54 cm</v>
          </cell>
          <cell r="E1539" t="str">
            <v>cây</v>
          </cell>
          <cell r="F1539">
            <v>234000</v>
          </cell>
        </row>
        <row r="1540">
          <cell r="A1540" t="str">
            <v>THONG55</v>
          </cell>
          <cell r="B1540" t="str">
            <v>THONG5050</v>
          </cell>
          <cell r="C1540" t="str">
            <v>Thông, Đường kính gốc từ trên50 cm trở lên</v>
          </cell>
          <cell r="D1540" t="str">
            <v>Thông, đường kính bằng 55 cm</v>
          </cell>
          <cell r="E1540" t="str">
            <v>cây</v>
          </cell>
          <cell r="F1540">
            <v>234000</v>
          </cell>
        </row>
        <row r="1541">
          <cell r="A1541" t="str">
            <v>THONG56</v>
          </cell>
          <cell r="B1541" t="str">
            <v>THONG5050</v>
          </cell>
          <cell r="C1541" t="str">
            <v>Thông, Đường kính gốc từ trên50 cm trở lên</v>
          </cell>
          <cell r="D1541" t="str">
            <v>Thông, đường kính bằng 56 cm</v>
          </cell>
          <cell r="E1541" t="str">
            <v>cây</v>
          </cell>
          <cell r="F1541">
            <v>234000</v>
          </cell>
        </row>
        <row r="1542">
          <cell r="A1542" t="str">
            <v>THONG57</v>
          </cell>
          <cell r="B1542" t="str">
            <v>THONG5050</v>
          </cell>
          <cell r="C1542" t="str">
            <v>Thông, Đường kính gốc từ trên50 cm trở lên</v>
          </cell>
          <cell r="D1542" t="str">
            <v>Thông, đường kính bằng 57 cm</v>
          </cell>
          <cell r="E1542" t="str">
            <v>cây</v>
          </cell>
          <cell r="F1542">
            <v>234000</v>
          </cell>
        </row>
        <row r="1543">
          <cell r="A1543" t="str">
            <v>THONG58</v>
          </cell>
          <cell r="B1543" t="str">
            <v>THONG5050</v>
          </cell>
          <cell r="C1543" t="str">
            <v>Thông, Đường kính gốc từ trên50 cm trở lên</v>
          </cell>
          <cell r="D1543" t="str">
            <v>Thông, đường kính bằng 58 cm</v>
          </cell>
          <cell r="E1543" t="str">
            <v>cây</v>
          </cell>
          <cell r="F1543">
            <v>234000</v>
          </cell>
        </row>
        <row r="1544">
          <cell r="A1544" t="str">
            <v>THONG59</v>
          </cell>
          <cell r="B1544" t="str">
            <v>THONG5050</v>
          </cell>
          <cell r="C1544" t="str">
            <v>Thông, Đường kính gốc từ trên50 cm trở lên</v>
          </cell>
          <cell r="D1544" t="str">
            <v>Thông, đường kính bằng 59 cm</v>
          </cell>
          <cell r="E1544" t="str">
            <v>cây</v>
          </cell>
          <cell r="F1544">
            <v>234000</v>
          </cell>
        </row>
        <row r="1545">
          <cell r="A1545" t="str">
            <v>THONG60</v>
          </cell>
          <cell r="B1545" t="str">
            <v>THONG5050</v>
          </cell>
          <cell r="C1545" t="str">
            <v>Thông, Đường kính gốc từ trên50 cm trở lên</v>
          </cell>
          <cell r="D1545" t="str">
            <v>Thông, đường kính bằng 60 cm</v>
          </cell>
          <cell r="E1545" t="str">
            <v>cây</v>
          </cell>
          <cell r="F1545">
            <v>234000</v>
          </cell>
        </row>
        <row r="1546">
          <cell r="A1546" t="str">
            <v>KEO1</v>
          </cell>
          <cell r="B1546" t="str">
            <v>KEO15</v>
          </cell>
          <cell r="C1546" t="str">
            <v>Keo, Đường kính gốc &lt; 5 cm</v>
          </cell>
          <cell r="D1546" t="str">
            <v>Keo, đường kính bằng 1 cm</v>
          </cell>
          <cell r="E1546" t="str">
            <v>cây</v>
          </cell>
          <cell r="F1546">
            <v>51000</v>
          </cell>
        </row>
        <row r="1547">
          <cell r="A1547" t="str">
            <v>KEO2</v>
          </cell>
          <cell r="B1547" t="str">
            <v>KEO15</v>
          </cell>
          <cell r="C1547" t="str">
            <v>Keo, Đường kính gốc &lt; 5 cm</v>
          </cell>
          <cell r="D1547" t="str">
            <v>Keo, đường kính bằng 2 cm</v>
          </cell>
          <cell r="E1547" t="str">
            <v>cây</v>
          </cell>
          <cell r="F1547">
            <v>51000</v>
          </cell>
        </row>
        <row r="1548">
          <cell r="A1548" t="str">
            <v>KEO3</v>
          </cell>
          <cell r="B1548" t="str">
            <v>KEO15</v>
          </cell>
          <cell r="C1548" t="str">
            <v>Keo, Đường kính gốc &lt; 5 cm</v>
          </cell>
          <cell r="D1548" t="str">
            <v>Keo,  đường kính bằng 3 cm</v>
          </cell>
          <cell r="E1548" t="str">
            <v>cây</v>
          </cell>
          <cell r="F1548">
            <v>51000</v>
          </cell>
        </row>
        <row r="1549">
          <cell r="A1549" t="str">
            <v>KEO4</v>
          </cell>
          <cell r="B1549" t="str">
            <v>KEO15</v>
          </cell>
          <cell r="C1549" t="str">
            <v>Keo, Đường kính gốc &lt; 5 cm</v>
          </cell>
          <cell r="D1549" t="str">
            <v>Keo, đường kính bằng 4 cm</v>
          </cell>
          <cell r="E1549" t="str">
            <v>cây</v>
          </cell>
          <cell r="F1549">
            <v>51000</v>
          </cell>
        </row>
        <row r="1550">
          <cell r="A1550" t="str">
            <v>KEO5</v>
          </cell>
          <cell r="B1550" t="str">
            <v>KEO510</v>
          </cell>
          <cell r="C1550" t="str">
            <v>Keo, Đường kính gốc từ trên 5-10 cm</v>
          </cell>
          <cell r="D1550" t="str">
            <v>Keo, đường kính bằng 5 cm</v>
          </cell>
          <cell r="E1550" t="str">
            <v>cây</v>
          </cell>
          <cell r="F1550">
            <v>109000</v>
          </cell>
        </row>
        <row r="1551">
          <cell r="A1551" t="str">
            <v>KEO6</v>
          </cell>
          <cell r="B1551" t="str">
            <v>KEO510</v>
          </cell>
          <cell r="C1551" t="str">
            <v>Keo, Đường kính gốc từ trên 5-10 cm</v>
          </cell>
          <cell r="D1551" t="str">
            <v>Keo, đường kính bằng 6 cm</v>
          </cell>
          <cell r="E1551" t="str">
            <v>cây</v>
          </cell>
          <cell r="F1551">
            <v>109000</v>
          </cell>
        </row>
        <row r="1552">
          <cell r="A1552" t="str">
            <v>KEO7</v>
          </cell>
          <cell r="B1552" t="str">
            <v>KEO510</v>
          </cell>
          <cell r="C1552" t="str">
            <v>Keo, Đường kính gốc từ trên 5-10 cm</v>
          </cell>
          <cell r="D1552" t="str">
            <v>Keo, đường kính bằng 7 cm</v>
          </cell>
          <cell r="E1552" t="str">
            <v>cây</v>
          </cell>
          <cell r="F1552">
            <v>109000</v>
          </cell>
        </row>
        <row r="1553">
          <cell r="A1553" t="str">
            <v>KEO8</v>
          </cell>
          <cell r="B1553" t="str">
            <v>KEO510</v>
          </cell>
          <cell r="C1553" t="str">
            <v>Keo, Đường kính gốc từ trên 5-10 cm</v>
          </cell>
          <cell r="D1553" t="str">
            <v>Keo, đường kính bằng 8 cm</v>
          </cell>
          <cell r="E1553" t="str">
            <v>cây</v>
          </cell>
          <cell r="F1553">
            <v>109000</v>
          </cell>
        </row>
        <row r="1554">
          <cell r="A1554" t="str">
            <v>KEO9</v>
          </cell>
          <cell r="B1554" t="str">
            <v>KEO510</v>
          </cell>
          <cell r="C1554" t="str">
            <v>Keo, Đường kính gốc từ trên 5-10 cm</v>
          </cell>
          <cell r="D1554" t="str">
            <v>Keo, đường kính bằng 9 cm</v>
          </cell>
          <cell r="E1554" t="str">
            <v>cây</v>
          </cell>
          <cell r="F1554">
            <v>109000</v>
          </cell>
        </row>
        <row r="1555">
          <cell r="A1555" t="str">
            <v>KEO10</v>
          </cell>
          <cell r="B1555" t="str">
            <v>KEO510</v>
          </cell>
          <cell r="C1555" t="str">
            <v>Keo, Đường kính gốc từ trên 5-10 cm</v>
          </cell>
          <cell r="D1555" t="str">
            <v>Keo, đường kính bằng 10 cm</v>
          </cell>
          <cell r="E1555" t="str">
            <v>cây</v>
          </cell>
          <cell r="F1555">
            <v>109000</v>
          </cell>
        </row>
        <row r="1556">
          <cell r="A1556" t="str">
            <v>KEO11</v>
          </cell>
          <cell r="B1556" t="str">
            <v>KEO1013</v>
          </cell>
          <cell r="C1556" t="str">
            <v>Keo, Đường kính gốc từ trên 10-13 cm</v>
          </cell>
          <cell r="D1556" t="str">
            <v>Keo, đường kính bằng 11 cm</v>
          </cell>
          <cell r="E1556" t="str">
            <v>cây</v>
          </cell>
          <cell r="F1556">
            <v>118000</v>
          </cell>
        </row>
        <row r="1557">
          <cell r="A1557" t="str">
            <v>KEO12</v>
          </cell>
          <cell r="B1557" t="str">
            <v>KEO1013</v>
          </cell>
          <cell r="C1557" t="str">
            <v>Keo, Đường kính gốc từ trên 10-13 cm</v>
          </cell>
          <cell r="D1557" t="str">
            <v>Keo, đường kính bằng 12 cm</v>
          </cell>
          <cell r="E1557" t="str">
            <v>cây</v>
          </cell>
          <cell r="F1557">
            <v>118000</v>
          </cell>
        </row>
        <row r="1558">
          <cell r="A1558" t="str">
            <v>KEO13</v>
          </cell>
          <cell r="B1558" t="str">
            <v>KEO1013</v>
          </cell>
          <cell r="C1558" t="str">
            <v>Keo, Đường kính gốc từ trên 10-13 cm</v>
          </cell>
          <cell r="D1558" t="str">
            <v>Keo, đường kính bằng 13 cm</v>
          </cell>
          <cell r="E1558" t="str">
            <v>cây</v>
          </cell>
          <cell r="F1558">
            <v>118000</v>
          </cell>
        </row>
        <row r="1559">
          <cell r="A1559" t="str">
            <v>KEO14</v>
          </cell>
          <cell r="B1559" t="str">
            <v>KEO1320</v>
          </cell>
          <cell r="C1559" t="str">
            <v>Keo, Đường kính gốc từ trên 13-20 cm</v>
          </cell>
          <cell r="D1559" t="str">
            <v>Keo, đường kính bằng 14 cm</v>
          </cell>
          <cell r="E1559" t="str">
            <v>cây</v>
          </cell>
          <cell r="F1559">
            <v>154000</v>
          </cell>
        </row>
        <row r="1560">
          <cell r="A1560" t="str">
            <v>KEO15</v>
          </cell>
          <cell r="B1560" t="str">
            <v>KEO1320</v>
          </cell>
          <cell r="C1560" t="str">
            <v>Keo, Đường kính gốc từ trên 13-20 cm</v>
          </cell>
          <cell r="D1560" t="str">
            <v>Keo, đường kính bằng 15 cm</v>
          </cell>
          <cell r="E1560" t="str">
            <v>cây</v>
          </cell>
          <cell r="F1560">
            <v>154000</v>
          </cell>
        </row>
        <row r="1561">
          <cell r="A1561" t="str">
            <v>KEO16</v>
          </cell>
          <cell r="B1561" t="str">
            <v>KEO1320</v>
          </cell>
          <cell r="C1561" t="str">
            <v>Keo, Đường kính gốc từ trên 13-20 cm</v>
          </cell>
          <cell r="D1561" t="str">
            <v>Keo, đường kính bằng 16 cm</v>
          </cell>
          <cell r="E1561" t="str">
            <v>cây</v>
          </cell>
          <cell r="F1561">
            <v>154000</v>
          </cell>
        </row>
        <row r="1562">
          <cell r="A1562" t="str">
            <v>KEO17</v>
          </cell>
          <cell r="B1562" t="str">
            <v>KEO1320</v>
          </cell>
          <cell r="C1562" t="str">
            <v>Keo, Đường kính gốc từ trên 13-20 cm</v>
          </cell>
          <cell r="D1562" t="str">
            <v>Keo, đường kính bằng 17 cm</v>
          </cell>
          <cell r="E1562" t="str">
            <v>cây</v>
          </cell>
          <cell r="F1562">
            <v>154000</v>
          </cell>
        </row>
        <row r="1563">
          <cell r="A1563" t="str">
            <v>KEO18</v>
          </cell>
          <cell r="B1563" t="str">
            <v>KEO1320</v>
          </cell>
          <cell r="C1563" t="str">
            <v>Keo, Đường kính gốc từ trên 13-20 cm</v>
          </cell>
          <cell r="D1563" t="str">
            <v>Keo, đường kính bằng 18 cm</v>
          </cell>
          <cell r="E1563" t="str">
            <v>cây</v>
          </cell>
          <cell r="F1563">
            <v>154000</v>
          </cell>
        </row>
        <row r="1564">
          <cell r="A1564" t="str">
            <v>KEO19</v>
          </cell>
          <cell r="B1564" t="str">
            <v>KEO1320</v>
          </cell>
          <cell r="C1564" t="str">
            <v>Keo, Đường kính gốc từ trên 13-20 cm</v>
          </cell>
          <cell r="D1564" t="str">
            <v>Keo, đường kính bằng 19 cm</v>
          </cell>
          <cell r="E1564" t="str">
            <v>cây</v>
          </cell>
          <cell r="F1564">
            <v>154000</v>
          </cell>
        </row>
        <row r="1565">
          <cell r="A1565" t="str">
            <v>KEO20</v>
          </cell>
          <cell r="B1565" t="str">
            <v>KEO1320</v>
          </cell>
          <cell r="C1565" t="str">
            <v>Keo, Đường kính gốc từ trên 13-20 cm</v>
          </cell>
          <cell r="D1565" t="str">
            <v>Keo, đường kính bằng 20 cm</v>
          </cell>
          <cell r="E1565" t="str">
            <v>cây</v>
          </cell>
          <cell r="F1565">
            <v>154000</v>
          </cell>
        </row>
        <row r="1566">
          <cell r="A1566" t="str">
            <v>KEO21</v>
          </cell>
          <cell r="B1566" t="str">
            <v>KEO2050</v>
          </cell>
          <cell r="C1566" t="str">
            <v>Keo, Đường kính gốc từ trên 20- 50 cm</v>
          </cell>
          <cell r="D1566" t="str">
            <v>Keo, đường kính bằng 21 cm</v>
          </cell>
          <cell r="E1566" t="str">
            <v>cây</v>
          </cell>
          <cell r="F1566">
            <v>181000</v>
          </cell>
        </row>
        <row r="1567">
          <cell r="A1567" t="str">
            <v>KEO22</v>
          </cell>
          <cell r="B1567" t="str">
            <v>KEO2050</v>
          </cell>
          <cell r="C1567" t="str">
            <v>Keo, Đường kính gốc từ trên 20- 50 cm</v>
          </cell>
          <cell r="D1567" t="str">
            <v>Keo, đường kính bằng 22 cm</v>
          </cell>
          <cell r="E1567" t="str">
            <v>cây</v>
          </cell>
          <cell r="F1567">
            <v>181000</v>
          </cell>
        </row>
        <row r="1568">
          <cell r="A1568" t="str">
            <v>KEO23</v>
          </cell>
          <cell r="B1568" t="str">
            <v>KEO2050</v>
          </cell>
          <cell r="C1568" t="str">
            <v>Keo, Đường kính gốc từ trên 20- 50 cm</v>
          </cell>
          <cell r="D1568" t="str">
            <v>Keo, đường kính bằng 23 cm</v>
          </cell>
          <cell r="E1568" t="str">
            <v>cây</v>
          </cell>
          <cell r="F1568">
            <v>181000</v>
          </cell>
        </row>
        <row r="1569">
          <cell r="A1569" t="str">
            <v>KEO24</v>
          </cell>
          <cell r="B1569" t="str">
            <v>KEO2050</v>
          </cell>
          <cell r="C1569" t="str">
            <v>Keo, Đường kính gốc từ trên 20- 50 cm</v>
          </cell>
          <cell r="D1569" t="str">
            <v>Keo, đường kính bằng 24 cm</v>
          </cell>
          <cell r="E1569" t="str">
            <v>cây</v>
          </cell>
          <cell r="F1569">
            <v>181000</v>
          </cell>
        </row>
        <row r="1570">
          <cell r="A1570" t="str">
            <v>KEO25</v>
          </cell>
          <cell r="B1570" t="str">
            <v>KEO2050</v>
          </cell>
          <cell r="C1570" t="str">
            <v>Keo, Đường kính gốc từ trên 20- 50 cm</v>
          </cell>
          <cell r="D1570" t="str">
            <v>Keo, đường kính bằng 25 cm</v>
          </cell>
          <cell r="E1570" t="str">
            <v>cây</v>
          </cell>
          <cell r="F1570">
            <v>181000</v>
          </cell>
        </row>
        <row r="1571">
          <cell r="A1571" t="str">
            <v>KEO26</v>
          </cell>
          <cell r="B1571" t="str">
            <v>KEO2050</v>
          </cell>
          <cell r="C1571" t="str">
            <v>Keo, Đường kính gốc từ trên 20- 50 cm</v>
          </cell>
          <cell r="D1571" t="str">
            <v>Keo, đường kính bằng 26 cm</v>
          </cell>
          <cell r="E1571" t="str">
            <v>cây</v>
          </cell>
          <cell r="F1571">
            <v>181000</v>
          </cell>
        </row>
        <row r="1572">
          <cell r="A1572" t="str">
            <v>KEO27</v>
          </cell>
          <cell r="B1572" t="str">
            <v>KEO2050</v>
          </cell>
          <cell r="C1572" t="str">
            <v>Keo, Đường kính gốc từ trên 20- 50 cm</v>
          </cell>
          <cell r="D1572" t="str">
            <v>Keo, đường kính bằng 27 cm</v>
          </cell>
          <cell r="E1572" t="str">
            <v>cây</v>
          </cell>
          <cell r="F1572">
            <v>181000</v>
          </cell>
        </row>
        <row r="1573">
          <cell r="A1573" t="str">
            <v>KEO28</v>
          </cell>
          <cell r="B1573" t="str">
            <v>KEO2050</v>
          </cell>
          <cell r="C1573" t="str">
            <v>Keo, Đường kính gốc từ trên 20- 50 cm</v>
          </cell>
          <cell r="D1573" t="str">
            <v>Keo, đường kính bằng 28 cm</v>
          </cell>
          <cell r="E1573" t="str">
            <v>cây</v>
          </cell>
          <cell r="F1573">
            <v>181000</v>
          </cell>
        </row>
        <row r="1574">
          <cell r="A1574" t="str">
            <v>KEO29</v>
          </cell>
          <cell r="B1574" t="str">
            <v>KEO2050</v>
          </cell>
          <cell r="C1574" t="str">
            <v>Keo, Đường kính gốc từ trên 20- 50 cm</v>
          </cell>
          <cell r="D1574" t="str">
            <v>Keo, đường kính bằng 29 cm</v>
          </cell>
          <cell r="E1574" t="str">
            <v>cây</v>
          </cell>
          <cell r="F1574">
            <v>181000</v>
          </cell>
        </row>
        <row r="1575">
          <cell r="A1575" t="str">
            <v>KEO30</v>
          </cell>
          <cell r="B1575" t="str">
            <v>KEO2050</v>
          </cell>
          <cell r="C1575" t="str">
            <v>Keo, Đường kính gốc từ trên 20- 50 cm</v>
          </cell>
          <cell r="D1575" t="str">
            <v>Keo, đường kính bằng 30 cm</v>
          </cell>
          <cell r="E1575" t="str">
            <v>cây</v>
          </cell>
          <cell r="F1575">
            <v>181000</v>
          </cell>
        </row>
        <row r="1576">
          <cell r="A1576" t="str">
            <v>KEO31</v>
          </cell>
          <cell r="B1576" t="str">
            <v>KEO2050</v>
          </cell>
          <cell r="C1576" t="str">
            <v>Keo, Đường kính gốc từ trên 20- 50 cm</v>
          </cell>
          <cell r="D1576" t="str">
            <v>Keo, đường kính bằng 31 cm</v>
          </cell>
          <cell r="E1576" t="str">
            <v>cây</v>
          </cell>
          <cell r="F1576">
            <v>181000</v>
          </cell>
        </row>
        <row r="1577">
          <cell r="A1577" t="str">
            <v>KEO32</v>
          </cell>
          <cell r="B1577" t="str">
            <v>KEO2050</v>
          </cell>
          <cell r="C1577" t="str">
            <v>Keo, Đường kính gốc từ trên 20- 50 cm</v>
          </cell>
          <cell r="D1577" t="str">
            <v>Keo, đường kính bằng 32 cm</v>
          </cell>
          <cell r="E1577" t="str">
            <v>cây</v>
          </cell>
          <cell r="F1577">
            <v>181000</v>
          </cell>
        </row>
        <row r="1578">
          <cell r="A1578" t="str">
            <v>KEO33</v>
          </cell>
          <cell r="B1578" t="str">
            <v>KEO2050</v>
          </cell>
          <cell r="C1578" t="str">
            <v>Keo, Đường kính gốc từ trên 20- 50 cm</v>
          </cell>
          <cell r="D1578" t="str">
            <v>Keo, đường kính bằng 33 cm</v>
          </cell>
          <cell r="E1578" t="str">
            <v>cây</v>
          </cell>
          <cell r="F1578">
            <v>181000</v>
          </cell>
        </row>
        <row r="1579">
          <cell r="A1579" t="str">
            <v>KEO34</v>
          </cell>
          <cell r="B1579" t="str">
            <v>KEO2050</v>
          </cell>
          <cell r="C1579" t="str">
            <v>Keo, Đường kính gốc từ trên 20- 50 cm</v>
          </cell>
          <cell r="D1579" t="str">
            <v>Keo, đường kính bằng 34 cm</v>
          </cell>
          <cell r="E1579" t="str">
            <v>cây</v>
          </cell>
          <cell r="F1579">
            <v>181000</v>
          </cell>
        </row>
        <row r="1580">
          <cell r="A1580" t="str">
            <v>KEO35</v>
          </cell>
          <cell r="B1580" t="str">
            <v>KEO2050</v>
          </cell>
          <cell r="C1580" t="str">
            <v>Keo, Đường kính gốc từ trên 20- 50 cm</v>
          </cell>
          <cell r="D1580" t="str">
            <v>Keo, đường kính bằng 35 cm</v>
          </cell>
          <cell r="E1580" t="str">
            <v>cây</v>
          </cell>
          <cell r="F1580">
            <v>181000</v>
          </cell>
        </row>
        <row r="1581">
          <cell r="A1581" t="str">
            <v>KEO36</v>
          </cell>
          <cell r="B1581" t="str">
            <v>KEO2050</v>
          </cell>
          <cell r="C1581" t="str">
            <v>Keo, Đường kính gốc từ trên 20- 50 cm</v>
          </cell>
          <cell r="D1581" t="str">
            <v>Keo, đường kính bằng 36 cm</v>
          </cell>
          <cell r="E1581" t="str">
            <v>cây</v>
          </cell>
          <cell r="F1581">
            <v>181000</v>
          </cell>
        </row>
        <row r="1582">
          <cell r="A1582" t="str">
            <v>KEO37</v>
          </cell>
          <cell r="B1582" t="str">
            <v>KEO2050</v>
          </cell>
          <cell r="C1582" t="str">
            <v>Keo, Đường kính gốc từ trên 20- 50 cm</v>
          </cell>
          <cell r="D1582" t="str">
            <v>Keo, đường kính bằng 37 cm</v>
          </cell>
          <cell r="E1582" t="str">
            <v>cây</v>
          </cell>
          <cell r="F1582">
            <v>181000</v>
          </cell>
        </row>
        <row r="1583">
          <cell r="A1583" t="str">
            <v>KEO38</v>
          </cell>
          <cell r="B1583" t="str">
            <v>KEO2050</v>
          </cell>
          <cell r="C1583" t="str">
            <v>Keo, Đường kính gốc từ trên 20- 50 cm</v>
          </cell>
          <cell r="D1583" t="str">
            <v>Keo, đường kính bằng 38 cm</v>
          </cell>
          <cell r="E1583" t="str">
            <v>cây</v>
          </cell>
          <cell r="F1583">
            <v>181000</v>
          </cell>
        </row>
        <row r="1584">
          <cell r="A1584" t="str">
            <v>KEO39</v>
          </cell>
          <cell r="B1584" t="str">
            <v>KEO2050</v>
          </cell>
          <cell r="C1584" t="str">
            <v>Keo, Đường kính gốc từ trên 20- 50 cm</v>
          </cell>
          <cell r="D1584" t="str">
            <v>Keo, đường kính bằng 39 cm</v>
          </cell>
          <cell r="E1584" t="str">
            <v>cây</v>
          </cell>
          <cell r="F1584">
            <v>181000</v>
          </cell>
        </row>
        <row r="1585">
          <cell r="A1585" t="str">
            <v>KEO40</v>
          </cell>
          <cell r="B1585" t="str">
            <v>KEO2050</v>
          </cell>
          <cell r="C1585" t="str">
            <v>Keo, Đường kính gốc từ trên 20- 50 cm</v>
          </cell>
          <cell r="D1585" t="str">
            <v>Keo, đường kính bằng 40 cm</v>
          </cell>
          <cell r="E1585" t="str">
            <v>cây</v>
          </cell>
          <cell r="F1585">
            <v>181000</v>
          </cell>
        </row>
        <row r="1586">
          <cell r="A1586" t="str">
            <v>KEO41</v>
          </cell>
          <cell r="B1586" t="str">
            <v>KEO2050</v>
          </cell>
          <cell r="C1586" t="str">
            <v>Keo, Đường kính gốc từ trên 20- 50 cm</v>
          </cell>
          <cell r="D1586" t="str">
            <v>Keo, đường kính bằng 41 cm</v>
          </cell>
          <cell r="E1586" t="str">
            <v>cây</v>
          </cell>
          <cell r="F1586">
            <v>181000</v>
          </cell>
        </row>
        <row r="1587">
          <cell r="A1587" t="str">
            <v>KEO42</v>
          </cell>
          <cell r="B1587" t="str">
            <v>KEO2050</v>
          </cell>
          <cell r="C1587" t="str">
            <v>Keo, Đường kính gốc từ trên 20- 50 cm</v>
          </cell>
          <cell r="D1587" t="str">
            <v>Keo, đường kính bằng 42 cm</v>
          </cell>
          <cell r="E1587" t="str">
            <v>cây</v>
          </cell>
          <cell r="F1587">
            <v>181000</v>
          </cell>
        </row>
        <row r="1588">
          <cell r="A1588" t="str">
            <v>KEO43</v>
          </cell>
          <cell r="B1588" t="str">
            <v>KEO2050</v>
          </cell>
          <cell r="C1588" t="str">
            <v>Keo, Đường kính gốc từ trên 20- 50 cm</v>
          </cell>
          <cell r="D1588" t="str">
            <v>Keo, đường kính bằng 43 cm</v>
          </cell>
          <cell r="E1588" t="str">
            <v>cây</v>
          </cell>
          <cell r="F1588">
            <v>181000</v>
          </cell>
        </row>
        <row r="1589">
          <cell r="A1589" t="str">
            <v>KEO44</v>
          </cell>
          <cell r="B1589" t="str">
            <v>KEO2050</v>
          </cell>
          <cell r="C1589" t="str">
            <v>Keo, Đường kính gốc từ trên 20- 50 cm</v>
          </cell>
          <cell r="D1589" t="str">
            <v>Keo, đường kính bằng 44 cm</v>
          </cell>
          <cell r="E1589" t="str">
            <v>cây</v>
          </cell>
          <cell r="F1589">
            <v>181000</v>
          </cell>
        </row>
        <row r="1590">
          <cell r="A1590" t="str">
            <v>KEO45</v>
          </cell>
          <cell r="B1590" t="str">
            <v>KEO2050</v>
          </cell>
          <cell r="C1590" t="str">
            <v>Keo, Đường kính gốc từ trên 20- 50 cm</v>
          </cell>
          <cell r="D1590" t="str">
            <v>Keo, đường kính bằng 45 cm</v>
          </cell>
          <cell r="E1590" t="str">
            <v>cây</v>
          </cell>
          <cell r="F1590">
            <v>181000</v>
          </cell>
        </row>
        <row r="1591">
          <cell r="A1591" t="str">
            <v>KEO46</v>
          </cell>
          <cell r="B1591" t="str">
            <v>KEO2050</v>
          </cell>
          <cell r="C1591" t="str">
            <v>Keo, Đường kính gốc từ trên 20- 50 cm</v>
          </cell>
          <cell r="D1591" t="str">
            <v>Keo, đường kính bằng 46 cm</v>
          </cell>
          <cell r="E1591" t="str">
            <v>cây</v>
          </cell>
          <cell r="F1591">
            <v>181000</v>
          </cell>
        </row>
        <row r="1592">
          <cell r="A1592" t="str">
            <v>KEO47</v>
          </cell>
          <cell r="B1592" t="str">
            <v>KEO2050</v>
          </cell>
          <cell r="C1592" t="str">
            <v>Keo, Đường kính gốc từ trên 20- 50 cm</v>
          </cell>
          <cell r="D1592" t="str">
            <v>Keo, đường kính bằng 47 cm</v>
          </cell>
          <cell r="E1592" t="str">
            <v>cây</v>
          </cell>
          <cell r="F1592">
            <v>181000</v>
          </cell>
        </row>
        <row r="1593">
          <cell r="A1593" t="str">
            <v>KEO48</v>
          </cell>
          <cell r="B1593" t="str">
            <v>KEO2050</v>
          </cell>
          <cell r="C1593" t="str">
            <v>Keo, Đường kính gốc từ trên 20- 50 cm</v>
          </cell>
          <cell r="D1593" t="str">
            <v>Keo, đường kính bằng 48 cm</v>
          </cell>
          <cell r="E1593" t="str">
            <v>cây</v>
          </cell>
          <cell r="F1593">
            <v>181000</v>
          </cell>
        </row>
        <row r="1594">
          <cell r="A1594" t="str">
            <v>KEO49</v>
          </cell>
          <cell r="B1594" t="str">
            <v>KEO2050</v>
          </cell>
          <cell r="C1594" t="str">
            <v>Keo, Đường kính gốc từ trên 20- 50 cm</v>
          </cell>
          <cell r="D1594" t="str">
            <v>Keo, đường kính bằng 49 cm</v>
          </cell>
          <cell r="E1594" t="str">
            <v>cây</v>
          </cell>
          <cell r="F1594">
            <v>181000</v>
          </cell>
        </row>
        <row r="1595">
          <cell r="A1595" t="str">
            <v>KEO50</v>
          </cell>
          <cell r="B1595" t="str">
            <v>KEO2050</v>
          </cell>
          <cell r="C1595" t="str">
            <v>Keo, Đường kính gốc từ trên 20- 50 cm</v>
          </cell>
          <cell r="D1595" t="str">
            <v>Keo, đường kính bằng 50 cm</v>
          </cell>
          <cell r="E1595" t="str">
            <v>cây</v>
          </cell>
          <cell r="F1595">
            <v>181000</v>
          </cell>
        </row>
        <row r="1596">
          <cell r="A1596" t="str">
            <v>KEO51</v>
          </cell>
          <cell r="B1596" t="str">
            <v>KEO5050</v>
          </cell>
          <cell r="C1596" t="str">
            <v>Keo, Đường kính gốc từ trên50 cm trở lên</v>
          </cell>
          <cell r="D1596" t="str">
            <v>Keo, đường kính bằng 51 cm</v>
          </cell>
          <cell r="E1596" t="str">
            <v>cây</v>
          </cell>
          <cell r="F1596">
            <v>234000</v>
          </cell>
        </row>
        <row r="1597">
          <cell r="A1597" t="str">
            <v>KEO52</v>
          </cell>
          <cell r="B1597" t="str">
            <v>KEO5050</v>
          </cell>
          <cell r="C1597" t="str">
            <v>Keo, Đường kính gốc từ trên50 cm trở lên</v>
          </cell>
          <cell r="D1597" t="str">
            <v>Keo, đường kính bằng 52 cm</v>
          </cell>
          <cell r="E1597" t="str">
            <v>cây</v>
          </cell>
          <cell r="F1597">
            <v>234000</v>
          </cell>
        </row>
        <row r="1598">
          <cell r="A1598" t="str">
            <v>KEO53</v>
          </cell>
          <cell r="B1598" t="str">
            <v>KEO5050</v>
          </cell>
          <cell r="C1598" t="str">
            <v>Keo, Đường kính gốc từ trên50 cm trở lên</v>
          </cell>
          <cell r="D1598" t="str">
            <v>Keo, đường kính bằng 53 cm</v>
          </cell>
          <cell r="E1598" t="str">
            <v>cây</v>
          </cell>
          <cell r="F1598">
            <v>234000</v>
          </cell>
        </row>
        <row r="1599">
          <cell r="A1599" t="str">
            <v>KEO54</v>
          </cell>
          <cell r="B1599" t="str">
            <v>KEO5050</v>
          </cell>
          <cell r="C1599" t="str">
            <v>Keo, Đường kính gốc từ trên50 cm trở lên</v>
          </cell>
          <cell r="D1599" t="str">
            <v>Keo, đường kính bằng 54 cm</v>
          </cell>
          <cell r="E1599" t="str">
            <v>cây</v>
          </cell>
          <cell r="F1599">
            <v>234000</v>
          </cell>
        </row>
        <row r="1600">
          <cell r="A1600" t="str">
            <v>KEO55</v>
          </cell>
          <cell r="B1600" t="str">
            <v>KEO5050</v>
          </cell>
          <cell r="C1600" t="str">
            <v>Keo, Đường kính gốc từ trên50 cm trở lên</v>
          </cell>
          <cell r="D1600" t="str">
            <v>Keo, đường kính bằng 55 cm</v>
          </cell>
          <cell r="E1600" t="str">
            <v>cây</v>
          </cell>
          <cell r="F1600">
            <v>234000</v>
          </cell>
        </row>
        <row r="1601">
          <cell r="A1601" t="str">
            <v>KEO56</v>
          </cell>
          <cell r="B1601" t="str">
            <v>KEO5050</v>
          </cell>
          <cell r="C1601" t="str">
            <v>Keo, Đường kính gốc từ trên50 cm trở lên</v>
          </cell>
          <cell r="D1601" t="str">
            <v>Keo, đường kính bằng 56 cm</v>
          </cell>
          <cell r="E1601" t="str">
            <v>cây</v>
          </cell>
          <cell r="F1601">
            <v>234000</v>
          </cell>
        </row>
        <row r="1602">
          <cell r="A1602" t="str">
            <v>KEO57</v>
          </cell>
          <cell r="B1602" t="str">
            <v>KEO5050</v>
          </cell>
          <cell r="C1602" t="str">
            <v>Keo, Đường kính gốc từ trên50 cm trở lên</v>
          </cell>
          <cell r="D1602" t="str">
            <v>Keo, đường kính bằng 57 cm</v>
          </cell>
          <cell r="E1602" t="str">
            <v>cây</v>
          </cell>
          <cell r="F1602">
            <v>234000</v>
          </cell>
        </row>
        <row r="1603">
          <cell r="A1603" t="str">
            <v>KEO58</v>
          </cell>
          <cell r="B1603" t="str">
            <v>KEO5050</v>
          </cell>
          <cell r="C1603" t="str">
            <v>Keo, Đường kính gốc từ trên50 cm trở lên</v>
          </cell>
          <cell r="D1603" t="str">
            <v>Keo, đường kính bằng 58 cm</v>
          </cell>
          <cell r="E1603" t="str">
            <v>cây</v>
          </cell>
          <cell r="F1603">
            <v>234000</v>
          </cell>
        </row>
        <row r="1604">
          <cell r="A1604" t="str">
            <v>KEO59</v>
          </cell>
          <cell r="B1604" t="str">
            <v>KEO5050</v>
          </cell>
          <cell r="C1604" t="str">
            <v>Keo, Đường kính gốc từ trên50 cm trở lên</v>
          </cell>
          <cell r="D1604" t="str">
            <v>Keo, đường kính bằng 59 cm</v>
          </cell>
          <cell r="E1604" t="str">
            <v>cây</v>
          </cell>
          <cell r="F1604">
            <v>234000</v>
          </cell>
        </row>
        <row r="1605">
          <cell r="A1605" t="str">
            <v>KEO60</v>
          </cell>
          <cell r="B1605" t="str">
            <v>KEO5050</v>
          </cell>
          <cell r="C1605" t="str">
            <v>Keo, Đường kính gốc từ trên50 cm trở lên</v>
          </cell>
          <cell r="D1605" t="str">
            <v>Keo, đường kính bằng 60 cm</v>
          </cell>
          <cell r="E1605" t="str">
            <v>cây</v>
          </cell>
          <cell r="F1605">
            <v>234000</v>
          </cell>
        </row>
        <row r="1606">
          <cell r="A1606" t="str">
            <v>XOAN1</v>
          </cell>
          <cell r="B1606" t="str">
            <v>XOAN15</v>
          </cell>
          <cell r="C1606" t="str">
            <v>Xoan, Đường kính gốc &lt; 5 cm</v>
          </cell>
          <cell r="D1606" t="str">
            <v>Xoan, đường kính bằng 1 cm</v>
          </cell>
          <cell r="E1606" t="str">
            <v>cây</v>
          </cell>
          <cell r="F1606">
            <v>51000</v>
          </cell>
        </row>
        <row r="1607">
          <cell r="A1607" t="str">
            <v>XOAN2</v>
          </cell>
          <cell r="B1607" t="str">
            <v>XOAN15</v>
          </cell>
          <cell r="C1607" t="str">
            <v>Xoan, Đường kính gốc &lt; 5 cm</v>
          </cell>
          <cell r="D1607" t="str">
            <v>Xoan, đường kính bằng 2 cm</v>
          </cell>
          <cell r="E1607" t="str">
            <v>cây</v>
          </cell>
          <cell r="F1607">
            <v>51000</v>
          </cell>
        </row>
        <row r="1608">
          <cell r="A1608" t="str">
            <v>XOAN3</v>
          </cell>
          <cell r="B1608" t="str">
            <v>XOAN15</v>
          </cell>
          <cell r="C1608" t="str">
            <v>Xoan, Đường kính gốc &lt; 5 cm</v>
          </cell>
          <cell r="D1608" t="str">
            <v>Xoan, đường kính bằng 3 cm</v>
          </cell>
          <cell r="E1608" t="str">
            <v>cây</v>
          </cell>
          <cell r="F1608">
            <v>51000</v>
          </cell>
        </row>
        <row r="1609">
          <cell r="A1609" t="str">
            <v>XOAN4</v>
          </cell>
          <cell r="B1609" t="str">
            <v>XOAN15</v>
          </cell>
          <cell r="C1609" t="str">
            <v>Xoan, Đường kính gốc &lt; 5 cm</v>
          </cell>
          <cell r="D1609" t="str">
            <v>Xoan, đường kính bằng 4 cm</v>
          </cell>
          <cell r="E1609" t="str">
            <v>cây</v>
          </cell>
          <cell r="F1609">
            <v>51000</v>
          </cell>
        </row>
        <row r="1610">
          <cell r="A1610" t="str">
            <v>XOAN5</v>
          </cell>
          <cell r="B1610" t="str">
            <v>XOAN510</v>
          </cell>
          <cell r="C1610" t="str">
            <v>Xoan, Đường kính gốc từ trên 5-10 cm</v>
          </cell>
          <cell r="D1610" t="str">
            <v>Xoan, đường kính bằng 5 cm</v>
          </cell>
          <cell r="E1610" t="str">
            <v>cây</v>
          </cell>
          <cell r="F1610">
            <v>109000</v>
          </cell>
        </row>
        <row r="1611">
          <cell r="A1611" t="str">
            <v>XOAN6</v>
          </cell>
          <cell r="B1611" t="str">
            <v>XOAN510</v>
          </cell>
          <cell r="C1611" t="str">
            <v>Xoan, Đường kính gốc từ trên 5-10 cm</v>
          </cell>
          <cell r="D1611" t="str">
            <v>Xoan, đường kính bằng 6 cm</v>
          </cell>
          <cell r="E1611" t="str">
            <v>cây</v>
          </cell>
          <cell r="F1611">
            <v>109000</v>
          </cell>
        </row>
        <row r="1612">
          <cell r="A1612" t="str">
            <v>XOAN7</v>
          </cell>
          <cell r="B1612" t="str">
            <v>XOAN510</v>
          </cell>
          <cell r="C1612" t="str">
            <v>Xoan, Đường kính gốc từ trên 5-10 cm</v>
          </cell>
          <cell r="D1612" t="str">
            <v>Xoan, đường kính bằng 7 cm</v>
          </cell>
          <cell r="E1612" t="str">
            <v>cây</v>
          </cell>
          <cell r="F1612">
            <v>109000</v>
          </cell>
        </row>
        <row r="1613">
          <cell r="A1613" t="str">
            <v>XOAN8</v>
          </cell>
          <cell r="B1613" t="str">
            <v>XOAN510</v>
          </cell>
          <cell r="C1613" t="str">
            <v>Xoan, Đường kính gốc từ trên 5-10 cm</v>
          </cell>
          <cell r="D1613" t="str">
            <v>Xoan, đường kính bằng 8 cm</v>
          </cell>
          <cell r="E1613" t="str">
            <v>cây</v>
          </cell>
          <cell r="F1613">
            <v>109000</v>
          </cell>
        </row>
        <row r="1614">
          <cell r="A1614" t="str">
            <v>XOAN9</v>
          </cell>
          <cell r="B1614" t="str">
            <v>XOAN510</v>
          </cell>
          <cell r="C1614" t="str">
            <v>Xoan, Đường kính gốc từ trên 5-10 cm</v>
          </cell>
          <cell r="D1614" t="str">
            <v>Xoan, đường kính bằng 9 cm</v>
          </cell>
          <cell r="E1614" t="str">
            <v>cây</v>
          </cell>
          <cell r="F1614">
            <v>109000</v>
          </cell>
        </row>
        <row r="1615">
          <cell r="A1615" t="str">
            <v>XOAN10</v>
          </cell>
          <cell r="B1615" t="str">
            <v>XOAN510</v>
          </cell>
          <cell r="C1615" t="str">
            <v>Xoan, Đường kính gốc từ trên 5-10 cm</v>
          </cell>
          <cell r="D1615" t="str">
            <v>Xoan, đường kính bằng 10 cm</v>
          </cell>
          <cell r="E1615" t="str">
            <v>cây</v>
          </cell>
          <cell r="F1615">
            <v>109000</v>
          </cell>
        </row>
        <row r="1616">
          <cell r="A1616" t="str">
            <v>XOAN11</v>
          </cell>
          <cell r="B1616" t="str">
            <v>XOAN1013</v>
          </cell>
          <cell r="C1616" t="str">
            <v>Xoan, Đường kính gốc từ trên 10-13 cm</v>
          </cell>
          <cell r="D1616" t="str">
            <v>Xoan, đường kính bằng 11 cm</v>
          </cell>
          <cell r="E1616" t="str">
            <v>cây</v>
          </cell>
          <cell r="F1616">
            <v>118000</v>
          </cell>
        </row>
        <row r="1617">
          <cell r="A1617" t="str">
            <v>XOAN12</v>
          </cell>
          <cell r="B1617" t="str">
            <v>XOAN1013</v>
          </cell>
          <cell r="C1617" t="str">
            <v>Xoan, Đường kính gốc từ trên 10-13 cm</v>
          </cell>
          <cell r="D1617" t="str">
            <v>Xoan, đường kính bằng 12 cm</v>
          </cell>
          <cell r="E1617" t="str">
            <v>cây</v>
          </cell>
          <cell r="F1617">
            <v>118000</v>
          </cell>
        </row>
        <row r="1618">
          <cell r="A1618" t="str">
            <v>XOAN13</v>
          </cell>
          <cell r="B1618" t="str">
            <v>XOAN1013</v>
          </cell>
          <cell r="C1618" t="str">
            <v>Xoan, Đường kính gốc từ trên 10-13 cm</v>
          </cell>
          <cell r="D1618" t="str">
            <v>Xoan, đường kính bằng 13 cm</v>
          </cell>
          <cell r="E1618" t="str">
            <v>cây</v>
          </cell>
          <cell r="F1618">
            <v>118000</v>
          </cell>
        </row>
        <row r="1619">
          <cell r="A1619" t="str">
            <v>XOAN14</v>
          </cell>
          <cell r="B1619" t="str">
            <v>XOAN1320</v>
          </cell>
          <cell r="C1619" t="str">
            <v>Xoan, Đường kính gốc từ trên 13-20 cm</v>
          </cell>
          <cell r="D1619" t="str">
            <v>Xoan, đường kính bằng 14 cm</v>
          </cell>
          <cell r="E1619" t="str">
            <v>cây</v>
          </cell>
          <cell r="F1619">
            <v>154000</v>
          </cell>
        </row>
        <row r="1620">
          <cell r="A1620" t="str">
            <v>XOAN15</v>
          </cell>
          <cell r="B1620" t="str">
            <v>XOAN1320</v>
          </cell>
          <cell r="C1620" t="str">
            <v>Xoan, Đường kính gốc từ trên 13-20 cm</v>
          </cell>
          <cell r="D1620" t="str">
            <v>Xoan, đường kính bằng 15 cm</v>
          </cell>
          <cell r="E1620" t="str">
            <v>cây</v>
          </cell>
          <cell r="F1620">
            <v>154000</v>
          </cell>
        </row>
        <row r="1621">
          <cell r="A1621" t="str">
            <v>XOAN16</v>
          </cell>
          <cell r="B1621" t="str">
            <v>XOAN1320</v>
          </cell>
          <cell r="C1621" t="str">
            <v>Xoan, Đường kính gốc từ trên 13-20 cm</v>
          </cell>
          <cell r="D1621" t="str">
            <v>Xoan, đường kính bằng 16 cm</v>
          </cell>
          <cell r="E1621" t="str">
            <v>cây</v>
          </cell>
          <cell r="F1621">
            <v>154000</v>
          </cell>
        </row>
        <row r="1622">
          <cell r="A1622" t="str">
            <v>XOAN17</v>
          </cell>
          <cell r="B1622" t="str">
            <v>XOAN1320</v>
          </cell>
          <cell r="C1622" t="str">
            <v>Xoan, Đường kính gốc từ trên 13-20 cm</v>
          </cell>
          <cell r="D1622" t="str">
            <v>Xoan, đường kính bằng 17 cm</v>
          </cell>
          <cell r="E1622" t="str">
            <v>cây</v>
          </cell>
          <cell r="F1622">
            <v>154000</v>
          </cell>
        </row>
        <row r="1623">
          <cell r="A1623" t="str">
            <v>XOAN18</v>
          </cell>
          <cell r="B1623" t="str">
            <v>XOAN1320</v>
          </cell>
          <cell r="C1623" t="str">
            <v>Xoan, Đường kính gốc từ trên 13-20 cm</v>
          </cell>
          <cell r="D1623" t="str">
            <v>Xoan, đường kính bằng 18 cm</v>
          </cell>
          <cell r="E1623" t="str">
            <v>cây</v>
          </cell>
          <cell r="F1623">
            <v>154000</v>
          </cell>
        </row>
        <row r="1624">
          <cell r="A1624" t="str">
            <v>XOAN19</v>
          </cell>
          <cell r="B1624" t="str">
            <v>XOAN1320</v>
          </cell>
          <cell r="C1624" t="str">
            <v>Xoan, Đường kính gốc từ trên 13-20 cm</v>
          </cell>
          <cell r="D1624" t="str">
            <v>Xoan, đường kính bằng 19 cm</v>
          </cell>
          <cell r="E1624" t="str">
            <v>cây</v>
          </cell>
          <cell r="F1624">
            <v>154000</v>
          </cell>
        </row>
        <row r="1625">
          <cell r="A1625" t="str">
            <v>XOAN20</v>
          </cell>
          <cell r="B1625" t="str">
            <v>XOAN1320</v>
          </cell>
          <cell r="C1625" t="str">
            <v>Xoan, Đường kính gốc từ trên 13-20 cm</v>
          </cell>
          <cell r="D1625" t="str">
            <v>Xoan, đường kính bằng 20 cm</v>
          </cell>
          <cell r="E1625" t="str">
            <v>cây</v>
          </cell>
          <cell r="F1625">
            <v>154000</v>
          </cell>
        </row>
        <row r="1626">
          <cell r="A1626" t="str">
            <v>XOAN21</v>
          </cell>
          <cell r="B1626" t="str">
            <v>XOAN2050</v>
          </cell>
          <cell r="C1626" t="str">
            <v>Xoan, Đường kính gốc từ trên 20- 50 cm</v>
          </cell>
          <cell r="D1626" t="str">
            <v>Xoan, đường kính bằng 21 cm</v>
          </cell>
          <cell r="E1626" t="str">
            <v>cây</v>
          </cell>
          <cell r="F1626">
            <v>181000</v>
          </cell>
        </row>
        <row r="1627">
          <cell r="A1627" t="str">
            <v>XOAN22</v>
          </cell>
          <cell r="B1627" t="str">
            <v>XOAN2050</v>
          </cell>
          <cell r="C1627" t="str">
            <v>Xoan, Đường kính gốc từ trên 20- 50 cm</v>
          </cell>
          <cell r="D1627" t="str">
            <v>Xoan, đường kính bằng 22 cm</v>
          </cell>
          <cell r="E1627" t="str">
            <v>cây</v>
          </cell>
          <cell r="F1627">
            <v>181000</v>
          </cell>
        </row>
        <row r="1628">
          <cell r="A1628" t="str">
            <v>XOAN23</v>
          </cell>
          <cell r="B1628" t="str">
            <v>XOAN2050</v>
          </cell>
          <cell r="C1628" t="str">
            <v>Xoan, Đường kính gốc từ trên 20- 50 cm</v>
          </cell>
          <cell r="D1628" t="str">
            <v>Xoan, đường kính bằng 23 cm</v>
          </cell>
          <cell r="E1628" t="str">
            <v>cây</v>
          </cell>
          <cell r="F1628">
            <v>181000</v>
          </cell>
        </row>
        <row r="1629">
          <cell r="A1629" t="str">
            <v>XOAN24</v>
          </cell>
          <cell r="B1629" t="str">
            <v>XOAN2050</v>
          </cell>
          <cell r="C1629" t="str">
            <v>Xoan, Đường kính gốc từ trên 20- 50 cm</v>
          </cell>
          <cell r="D1629" t="str">
            <v>Xoan, đường kính bằng 24 cm</v>
          </cell>
          <cell r="E1629" t="str">
            <v>cây</v>
          </cell>
          <cell r="F1629">
            <v>181000</v>
          </cell>
        </row>
        <row r="1630">
          <cell r="A1630" t="str">
            <v>XOAN25</v>
          </cell>
          <cell r="B1630" t="str">
            <v>XOAN2050</v>
          </cell>
          <cell r="C1630" t="str">
            <v>Xoan, Đường kính gốc từ trên 20- 50 cm</v>
          </cell>
          <cell r="D1630" t="str">
            <v>Xoan, đường kính bằng 25 cm</v>
          </cell>
          <cell r="E1630" t="str">
            <v>cây</v>
          </cell>
          <cell r="F1630">
            <v>181000</v>
          </cell>
        </row>
        <row r="1631">
          <cell r="A1631" t="str">
            <v>XOAN26</v>
          </cell>
          <cell r="B1631" t="str">
            <v>XOAN2050</v>
          </cell>
          <cell r="C1631" t="str">
            <v>Xoan, Đường kính gốc từ trên 20- 50 cm</v>
          </cell>
          <cell r="D1631" t="str">
            <v>Xoan, đường kính bằng 26 cm</v>
          </cell>
          <cell r="E1631" t="str">
            <v>cây</v>
          </cell>
          <cell r="F1631">
            <v>181000</v>
          </cell>
        </row>
        <row r="1632">
          <cell r="A1632" t="str">
            <v>XOAN27</v>
          </cell>
          <cell r="B1632" t="str">
            <v>XOAN2050</v>
          </cell>
          <cell r="C1632" t="str">
            <v>Xoan, Đường kính gốc từ trên 20- 50 cm</v>
          </cell>
          <cell r="D1632" t="str">
            <v>Xoan, đường kính bằng 27 cm</v>
          </cell>
          <cell r="E1632" t="str">
            <v>cây</v>
          </cell>
          <cell r="F1632">
            <v>181000</v>
          </cell>
        </row>
        <row r="1633">
          <cell r="A1633" t="str">
            <v>XOAN28</v>
          </cell>
          <cell r="B1633" t="str">
            <v>XOAN2050</v>
          </cell>
          <cell r="C1633" t="str">
            <v>Xoan, Đường kính gốc từ trên 20- 50 cm</v>
          </cell>
          <cell r="D1633" t="str">
            <v>Xoan, đường kính bằng 28 cm</v>
          </cell>
          <cell r="E1633" t="str">
            <v>cây</v>
          </cell>
          <cell r="F1633">
            <v>181000</v>
          </cell>
        </row>
        <row r="1634">
          <cell r="A1634" t="str">
            <v>XOAN29</v>
          </cell>
          <cell r="B1634" t="str">
            <v>XOAN2050</v>
          </cell>
          <cell r="C1634" t="str">
            <v>Xoan, Đường kính gốc từ trên 20- 50 cm</v>
          </cell>
          <cell r="D1634" t="str">
            <v>Xoan, đường kính bằng 29 cm</v>
          </cell>
          <cell r="E1634" t="str">
            <v>cây</v>
          </cell>
          <cell r="F1634">
            <v>181000</v>
          </cell>
        </row>
        <row r="1635">
          <cell r="A1635" t="str">
            <v>XOAN30</v>
          </cell>
          <cell r="B1635" t="str">
            <v>XOAN2050</v>
          </cell>
          <cell r="C1635" t="str">
            <v>Xoan, Đường kính gốc từ trên 20- 50 cm</v>
          </cell>
          <cell r="D1635" t="str">
            <v>Xoan, đường kính bằng 30 cm</v>
          </cell>
          <cell r="E1635" t="str">
            <v>cây</v>
          </cell>
          <cell r="F1635">
            <v>181000</v>
          </cell>
        </row>
        <row r="1636">
          <cell r="A1636" t="str">
            <v>XOAN31</v>
          </cell>
          <cell r="B1636" t="str">
            <v>XOAN2050</v>
          </cell>
          <cell r="C1636" t="str">
            <v>Xoan, Đường kính gốc từ trên 20- 50 cm</v>
          </cell>
          <cell r="D1636" t="str">
            <v>Xoan, đường kính bằng 31 cm</v>
          </cell>
          <cell r="E1636" t="str">
            <v>cây</v>
          </cell>
          <cell r="F1636">
            <v>181000</v>
          </cell>
        </row>
        <row r="1637">
          <cell r="A1637" t="str">
            <v>XOAN32</v>
          </cell>
          <cell r="B1637" t="str">
            <v>XOAN2050</v>
          </cell>
          <cell r="C1637" t="str">
            <v>Xoan, Đường kính gốc từ trên 20- 50 cm</v>
          </cell>
          <cell r="D1637" t="str">
            <v>Xoan, đường kính bằng 32 cm</v>
          </cell>
          <cell r="E1637" t="str">
            <v>cây</v>
          </cell>
          <cell r="F1637">
            <v>181000</v>
          </cell>
        </row>
        <row r="1638">
          <cell r="A1638" t="str">
            <v>XOAN33</v>
          </cell>
          <cell r="B1638" t="str">
            <v>XOAN2050</v>
          </cell>
          <cell r="C1638" t="str">
            <v>Xoan, Đường kính gốc từ trên 20- 50 cm</v>
          </cell>
          <cell r="D1638" t="str">
            <v>Xoan, đường kính bằng 33 cm</v>
          </cell>
          <cell r="E1638" t="str">
            <v>cây</v>
          </cell>
          <cell r="F1638">
            <v>181000</v>
          </cell>
        </row>
        <row r="1639">
          <cell r="A1639" t="str">
            <v>XOAN34</v>
          </cell>
          <cell r="B1639" t="str">
            <v>XOAN2050</v>
          </cell>
          <cell r="C1639" t="str">
            <v>Xoan, Đường kính gốc từ trên 20- 50 cm</v>
          </cell>
          <cell r="D1639" t="str">
            <v>Xoan, đường kính bằng 34 cm</v>
          </cell>
          <cell r="E1639" t="str">
            <v>cây</v>
          </cell>
          <cell r="F1639">
            <v>181000</v>
          </cell>
        </row>
        <row r="1640">
          <cell r="A1640" t="str">
            <v>XOAN35</v>
          </cell>
          <cell r="B1640" t="str">
            <v>XOAN2050</v>
          </cell>
          <cell r="C1640" t="str">
            <v>Xoan, Đường kính gốc từ trên 20- 50 cm</v>
          </cell>
          <cell r="D1640" t="str">
            <v>Xoan, đường kính bằng 35 cm</v>
          </cell>
          <cell r="E1640" t="str">
            <v>cây</v>
          </cell>
          <cell r="F1640">
            <v>181000</v>
          </cell>
        </row>
        <row r="1641">
          <cell r="A1641" t="str">
            <v>XOAN36</v>
          </cell>
          <cell r="B1641" t="str">
            <v>XOAN2050</v>
          </cell>
          <cell r="C1641" t="str">
            <v>Xoan, Đường kính gốc từ trên 20- 50 cm</v>
          </cell>
          <cell r="D1641" t="str">
            <v>Xoan, đường kính bằng 36 cm</v>
          </cell>
          <cell r="E1641" t="str">
            <v>cây</v>
          </cell>
          <cell r="F1641">
            <v>181000</v>
          </cell>
        </row>
        <row r="1642">
          <cell r="A1642" t="str">
            <v>XOAN37</v>
          </cell>
          <cell r="B1642" t="str">
            <v>XOAN2050</v>
          </cell>
          <cell r="C1642" t="str">
            <v>Xoan, Đường kính gốc từ trên 20- 50 cm</v>
          </cell>
          <cell r="D1642" t="str">
            <v>Xoan, đường kính bằng 37 cm</v>
          </cell>
          <cell r="E1642" t="str">
            <v>cây</v>
          </cell>
          <cell r="F1642">
            <v>181000</v>
          </cell>
        </row>
        <row r="1643">
          <cell r="A1643" t="str">
            <v>XOAN38</v>
          </cell>
          <cell r="B1643" t="str">
            <v>XOAN2050</v>
          </cell>
          <cell r="C1643" t="str">
            <v>Xoan, Đường kính gốc từ trên 20- 50 cm</v>
          </cell>
          <cell r="D1643" t="str">
            <v>Xoan, đường kính bằng 38 cm</v>
          </cell>
          <cell r="E1643" t="str">
            <v>cây</v>
          </cell>
          <cell r="F1643">
            <v>181000</v>
          </cell>
        </row>
        <row r="1644">
          <cell r="A1644" t="str">
            <v>XOAN39</v>
          </cell>
          <cell r="B1644" t="str">
            <v>XOAN2050</v>
          </cell>
          <cell r="C1644" t="str">
            <v>Xoan, Đường kính gốc từ trên 20- 50 cm</v>
          </cell>
          <cell r="D1644" t="str">
            <v>Xoan, đường kính bằng 39 cm</v>
          </cell>
          <cell r="E1644" t="str">
            <v>cây</v>
          </cell>
          <cell r="F1644">
            <v>181000</v>
          </cell>
        </row>
        <row r="1645">
          <cell r="A1645" t="str">
            <v>XOAN40</v>
          </cell>
          <cell r="B1645" t="str">
            <v>XOAN2050</v>
          </cell>
          <cell r="C1645" t="str">
            <v>Xoan, Đường kính gốc từ trên 20- 50 cm</v>
          </cell>
          <cell r="D1645" t="str">
            <v>Xoan, đường kính bằng 40 cm</v>
          </cell>
          <cell r="E1645" t="str">
            <v>cây</v>
          </cell>
          <cell r="F1645">
            <v>181000</v>
          </cell>
        </row>
        <row r="1646">
          <cell r="A1646" t="str">
            <v>XOAN41</v>
          </cell>
          <cell r="B1646" t="str">
            <v>XOAN2050</v>
          </cell>
          <cell r="C1646" t="str">
            <v>Xoan, Đường kính gốc từ trên 20- 50 cm</v>
          </cell>
          <cell r="D1646" t="str">
            <v>Xoan, đường kính bằng 41 cm</v>
          </cell>
          <cell r="E1646" t="str">
            <v>cây</v>
          </cell>
          <cell r="F1646">
            <v>181000</v>
          </cell>
        </row>
        <row r="1647">
          <cell r="A1647" t="str">
            <v>XOAN42</v>
          </cell>
          <cell r="B1647" t="str">
            <v>XOAN2050</v>
          </cell>
          <cell r="C1647" t="str">
            <v>Xoan, Đường kính gốc từ trên 20- 50 cm</v>
          </cell>
          <cell r="D1647" t="str">
            <v>Xoan, đường kính bằng 42 cm</v>
          </cell>
          <cell r="E1647" t="str">
            <v>cây</v>
          </cell>
          <cell r="F1647">
            <v>181000</v>
          </cell>
        </row>
        <row r="1648">
          <cell r="A1648" t="str">
            <v>XOAN43</v>
          </cell>
          <cell r="B1648" t="str">
            <v>XOAN2050</v>
          </cell>
          <cell r="C1648" t="str">
            <v>Xoan, Đường kính gốc từ trên 20- 50 cm</v>
          </cell>
          <cell r="D1648" t="str">
            <v>Xoan, đường kính bằng 43 cm</v>
          </cell>
          <cell r="E1648" t="str">
            <v>cây</v>
          </cell>
          <cell r="F1648">
            <v>181000</v>
          </cell>
        </row>
        <row r="1649">
          <cell r="A1649" t="str">
            <v>XOAN44</v>
          </cell>
          <cell r="B1649" t="str">
            <v>XOAN2050</v>
          </cell>
          <cell r="C1649" t="str">
            <v>Xoan, Đường kính gốc từ trên 20- 50 cm</v>
          </cell>
          <cell r="D1649" t="str">
            <v>Xoan, đường kính bằng 44 cm</v>
          </cell>
          <cell r="E1649" t="str">
            <v>cây</v>
          </cell>
          <cell r="F1649">
            <v>181000</v>
          </cell>
        </row>
        <row r="1650">
          <cell r="A1650" t="str">
            <v>XOAN45</v>
          </cell>
          <cell r="B1650" t="str">
            <v>XOAN2050</v>
          </cell>
          <cell r="C1650" t="str">
            <v>Xoan, Đường kính gốc từ trên 20- 50 cm</v>
          </cell>
          <cell r="D1650" t="str">
            <v>Xoan, đường kính bằng 45 cm</v>
          </cell>
          <cell r="E1650" t="str">
            <v>cây</v>
          </cell>
          <cell r="F1650">
            <v>181000</v>
          </cell>
        </row>
        <row r="1651">
          <cell r="A1651" t="str">
            <v>XOAN46</v>
          </cell>
          <cell r="B1651" t="str">
            <v>XOAN2050</v>
          </cell>
          <cell r="C1651" t="str">
            <v>Xoan, Đường kính gốc từ trên 20- 50 cm</v>
          </cell>
          <cell r="D1651" t="str">
            <v>Xoan, đường kính bằng 46 cm</v>
          </cell>
          <cell r="E1651" t="str">
            <v>cây</v>
          </cell>
          <cell r="F1651">
            <v>181000</v>
          </cell>
        </row>
        <row r="1652">
          <cell r="A1652" t="str">
            <v>XOAN47</v>
          </cell>
          <cell r="B1652" t="str">
            <v>XOAN2050</v>
          </cell>
          <cell r="C1652" t="str">
            <v>Xoan, Đường kính gốc từ trên 20- 50 cm</v>
          </cell>
          <cell r="D1652" t="str">
            <v>Xoan, đường kính bằng 47 cm</v>
          </cell>
          <cell r="E1652" t="str">
            <v>cây</v>
          </cell>
          <cell r="F1652">
            <v>181000</v>
          </cell>
        </row>
        <row r="1653">
          <cell r="A1653" t="str">
            <v>XOAN48</v>
          </cell>
          <cell r="B1653" t="str">
            <v>XOAN2050</v>
          </cell>
          <cell r="C1653" t="str">
            <v>Xoan, Đường kính gốc từ trên 20- 50 cm</v>
          </cell>
          <cell r="D1653" t="str">
            <v>Xoan, đường kính bằng 48 cm</v>
          </cell>
          <cell r="E1653" t="str">
            <v>cây</v>
          </cell>
          <cell r="F1653">
            <v>181000</v>
          </cell>
        </row>
        <row r="1654">
          <cell r="A1654" t="str">
            <v>XOAN49</v>
          </cell>
          <cell r="B1654" t="str">
            <v>XOAN2050</v>
          </cell>
          <cell r="C1654" t="str">
            <v>Xoan, Đường kính gốc từ trên 20- 50 cm</v>
          </cell>
          <cell r="D1654" t="str">
            <v>Xoan, đường kính bằng 49 cm</v>
          </cell>
          <cell r="E1654" t="str">
            <v>cây</v>
          </cell>
          <cell r="F1654">
            <v>181000</v>
          </cell>
        </row>
        <row r="1655">
          <cell r="A1655" t="str">
            <v>XOAN50</v>
          </cell>
          <cell r="B1655" t="str">
            <v>XOAN2050</v>
          </cell>
          <cell r="C1655" t="str">
            <v>Xoan, Đường kính gốc từ trên 20- 50 cm</v>
          </cell>
          <cell r="D1655" t="str">
            <v>Xoan, đường kính bằng 50 cm</v>
          </cell>
          <cell r="E1655" t="str">
            <v>cây</v>
          </cell>
          <cell r="F1655">
            <v>181000</v>
          </cell>
        </row>
        <row r="1656">
          <cell r="A1656" t="str">
            <v>XOAN51</v>
          </cell>
          <cell r="B1656" t="str">
            <v>XOAN5050</v>
          </cell>
          <cell r="C1656" t="str">
            <v>Xoan, Đường kính gốc từ trên50 cm trở lên</v>
          </cell>
          <cell r="D1656" t="str">
            <v>Xoan, đường kính bằng 51 cm</v>
          </cell>
          <cell r="E1656" t="str">
            <v>cây</v>
          </cell>
          <cell r="F1656">
            <v>234000</v>
          </cell>
        </row>
        <row r="1657">
          <cell r="A1657" t="str">
            <v>XOAN52</v>
          </cell>
          <cell r="B1657" t="str">
            <v>XOAN5050</v>
          </cell>
          <cell r="C1657" t="str">
            <v>Xoan, Đường kính gốc từ trên50 cm trở lên</v>
          </cell>
          <cell r="D1657" t="str">
            <v>Xoan, đường kính bằng 52 cm</v>
          </cell>
          <cell r="E1657" t="str">
            <v>cây</v>
          </cell>
          <cell r="F1657">
            <v>234000</v>
          </cell>
        </row>
        <row r="1658">
          <cell r="A1658" t="str">
            <v>XOAN53</v>
          </cell>
          <cell r="B1658" t="str">
            <v>XOAN5050</v>
          </cell>
          <cell r="C1658" t="str">
            <v>Xoan, Đường kính gốc từ trên50 cm trở lên</v>
          </cell>
          <cell r="D1658" t="str">
            <v>Xoan, đường kính bằng 53 cm</v>
          </cell>
          <cell r="E1658" t="str">
            <v>cây</v>
          </cell>
          <cell r="F1658">
            <v>234000</v>
          </cell>
        </row>
        <row r="1659">
          <cell r="A1659" t="str">
            <v>XOAN54</v>
          </cell>
          <cell r="B1659" t="str">
            <v>XOAN5050</v>
          </cell>
          <cell r="C1659" t="str">
            <v>Xoan, Đường kính gốc từ trên50 cm trở lên</v>
          </cell>
          <cell r="D1659" t="str">
            <v>Xoan, đường kính bằng 54 cm</v>
          </cell>
          <cell r="E1659" t="str">
            <v>cây</v>
          </cell>
          <cell r="F1659">
            <v>234000</v>
          </cell>
        </row>
        <row r="1660">
          <cell r="A1660" t="str">
            <v>XOAN55</v>
          </cell>
          <cell r="B1660" t="str">
            <v>XOAN5050</v>
          </cell>
          <cell r="C1660" t="str">
            <v>Xoan, Đường kính gốc từ trên50 cm trở lên</v>
          </cell>
          <cell r="D1660" t="str">
            <v>Xoan, đường kính bằng 55 cm</v>
          </cell>
          <cell r="E1660" t="str">
            <v>cây</v>
          </cell>
          <cell r="F1660">
            <v>234000</v>
          </cell>
        </row>
        <row r="1661">
          <cell r="A1661" t="str">
            <v>XOAN56</v>
          </cell>
          <cell r="B1661" t="str">
            <v>XOAN5050</v>
          </cell>
          <cell r="C1661" t="str">
            <v>Xoan, Đường kính gốc từ trên50 cm trở lên</v>
          </cell>
          <cell r="D1661" t="str">
            <v>Xoan, đường kính bằng 56 cm</v>
          </cell>
          <cell r="E1661" t="str">
            <v>cây</v>
          </cell>
          <cell r="F1661">
            <v>234000</v>
          </cell>
        </row>
        <row r="1662">
          <cell r="A1662" t="str">
            <v>XOAN57</v>
          </cell>
          <cell r="B1662" t="str">
            <v>XOAN5050</v>
          </cell>
          <cell r="C1662" t="str">
            <v>Xoan, Đường kính gốc từ trên50 cm trở lên</v>
          </cell>
          <cell r="D1662" t="str">
            <v>Xoan, đường kính bằng 57 cm</v>
          </cell>
          <cell r="E1662" t="str">
            <v>cây</v>
          </cell>
          <cell r="F1662">
            <v>234000</v>
          </cell>
        </row>
        <row r="1663">
          <cell r="A1663" t="str">
            <v>XOAN58</v>
          </cell>
          <cell r="B1663" t="str">
            <v>XOAN5050</v>
          </cell>
          <cell r="C1663" t="str">
            <v>Xoan, Đường kính gốc từ trên50 cm trở lên</v>
          </cell>
          <cell r="D1663" t="str">
            <v>Xoan, đường kính bằng 58 cm</v>
          </cell>
          <cell r="E1663" t="str">
            <v>cây</v>
          </cell>
          <cell r="F1663">
            <v>234000</v>
          </cell>
        </row>
        <row r="1664">
          <cell r="A1664" t="str">
            <v>XOAN59</v>
          </cell>
          <cell r="B1664" t="str">
            <v>XOAN5050</v>
          </cell>
          <cell r="C1664" t="str">
            <v>Xoan, Đường kính gốc từ trên50 cm trở lên</v>
          </cell>
          <cell r="D1664" t="str">
            <v>Xoan, đường kính bằng 59 cm</v>
          </cell>
          <cell r="E1664" t="str">
            <v>cây</v>
          </cell>
          <cell r="F1664">
            <v>234000</v>
          </cell>
        </row>
        <row r="1665">
          <cell r="A1665" t="str">
            <v>XOAN60</v>
          </cell>
          <cell r="B1665" t="str">
            <v>XOAN5050</v>
          </cell>
          <cell r="C1665" t="str">
            <v>Xoan, Đường kính gốc từ trên50 cm trở lên</v>
          </cell>
          <cell r="D1665" t="str">
            <v>Xoan, đường kính bằng 60 cm</v>
          </cell>
          <cell r="E1665" t="str">
            <v>cây</v>
          </cell>
          <cell r="F1665">
            <v>234000</v>
          </cell>
        </row>
        <row r="1666">
          <cell r="A1666" t="str">
            <v>XACU1</v>
          </cell>
          <cell r="B1666" t="str">
            <v>XACU15</v>
          </cell>
          <cell r="C1666" t="str">
            <v>Xà Cừ, Đường kính gốc &lt; 5 cm</v>
          </cell>
          <cell r="D1666" t="str">
            <v>Xà Cừ, đường kính bằng 1 cm</v>
          </cell>
          <cell r="E1666" t="str">
            <v>cây</v>
          </cell>
          <cell r="F1666">
            <v>51000</v>
          </cell>
        </row>
        <row r="1667">
          <cell r="A1667" t="str">
            <v>XACU2</v>
          </cell>
          <cell r="B1667" t="str">
            <v>XACU15</v>
          </cell>
          <cell r="C1667" t="str">
            <v>Xà Cừ, Đường kính gốc &lt; 5 cm</v>
          </cell>
          <cell r="D1667" t="str">
            <v>Xà Cừ, đường kính bằng 2 cm</v>
          </cell>
          <cell r="E1667" t="str">
            <v>cây</v>
          </cell>
          <cell r="F1667">
            <v>51000</v>
          </cell>
        </row>
        <row r="1668">
          <cell r="A1668" t="str">
            <v>XACU3</v>
          </cell>
          <cell r="B1668" t="str">
            <v>XACU15</v>
          </cell>
          <cell r="C1668" t="str">
            <v>Xà Cừ, Đường kính gốc &lt; 5 cm</v>
          </cell>
          <cell r="D1668" t="str">
            <v>Xà Cừ, đường kính bằng 3 cm</v>
          </cell>
          <cell r="E1668" t="str">
            <v>cây</v>
          </cell>
          <cell r="F1668">
            <v>51000</v>
          </cell>
        </row>
        <row r="1669">
          <cell r="A1669" t="str">
            <v>XACU4</v>
          </cell>
          <cell r="B1669" t="str">
            <v>XACU15</v>
          </cell>
          <cell r="C1669" t="str">
            <v>Xà Cừ, Đường kính gốc &lt; 5 cm</v>
          </cell>
          <cell r="D1669" t="str">
            <v>Xà Cừ, đường kính bằng 4 cm</v>
          </cell>
          <cell r="E1669" t="str">
            <v>cây</v>
          </cell>
          <cell r="F1669">
            <v>51000</v>
          </cell>
        </row>
        <row r="1670">
          <cell r="A1670" t="str">
            <v>XACU5</v>
          </cell>
          <cell r="B1670" t="str">
            <v>XACU510</v>
          </cell>
          <cell r="C1670" t="str">
            <v>Xà Cừ, Đường kính gốc từ trên 5-10 cm</v>
          </cell>
          <cell r="D1670" t="str">
            <v>Xà Cừ, đường kính bằng 5 cm</v>
          </cell>
          <cell r="E1670" t="str">
            <v>cây</v>
          </cell>
          <cell r="F1670">
            <v>109000</v>
          </cell>
        </row>
        <row r="1671">
          <cell r="A1671" t="str">
            <v>XACU6</v>
          </cell>
          <cell r="B1671" t="str">
            <v>XACU510</v>
          </cell>
          <cell r="C1671" t="str">
            <v>Xà Cừ, Đường kính gốc từ trên 5-10 cm</v>
          </cell>
          <cell r="D1671" t="str">
            <v>Xà Cừ, đường kính bằng 6 cm</v>
          </cell>
          <cell r="E1671" t="str">
            <v>cây</v>
          </cell>
          <cell r="F1671">
            <v>109000</v>
          </cell>
        </row>
        <row r="1672">
          <cell r="A1672" t="str">
            <v>XACU7</v>
          </cell>
          <cell r="B1672" t="str">
            <v>XACU510</v>
          </cell>
          <cell r="C1672" t="str">
            <v>Xà Cừ, Đường kính gốc từ trên 5-10 cm</v>
          </cell>
          <cell r="D1672" t="str">
            <v>Xà Cừ, đường kính bằng 7 cm</v>
          </cell>
          <cell r="E1672" t="str">
            <v>cây</v>
          </cell>
          <cell r="F1672">
            <v>109000</v>
          </cell>
        </row>
        <row r="1673">
          <cell r="A1673" t="str">
            <v>XACU8</v>
          </cell>
          <cell r="B1673" t="str">
            <v>XACU510</v>
          </cell>
          <cell r="C1673" t="str">
            <v>Xà Cừ, Đường kính gốc từ trên 5-10 cm</v>
          </cell>
          <cell r="D1673" t="str">
            <v>Xà Cừ, đường kính bằng 8 cm</v>
          </cell>
          <cell r="E1673" t="str">
            <v>cây</v>
          </cell>
          <cell r="F1673">
            <v>109000</v>
          </cell>
        </row>
        <row r="1674">
          <cell r="A1674" t="str">
            <v>XACU9</v>
          </cell>
          <cell r="B1674" t="str">
            <v>XACU510</v>
          </cell>
          <cell r="C1674" t="str">
            <v>Xà Cừ, Đường kính gốc từ trên 5-10 cm</v>
          </cell>
          <cell r="D1674" t="str">
            <v>Xà Cừ, đường kính bằng 9 cm</v>
          </cell>
          <cell r="E1674" t="str">
            <v>cây</v>
          </cell>
          <cell r="F1674">
            <v>109000</v>
          </cell>
        </row>
        <row r="1675">
          <cell r="A1675" t="str">
            <v>XACU10</v>
          </cell>
          <cell r="B1675" t="str">
            <v>XACU510</v>
          </cell>
          <cell r="C1675" t="str">
            <v>Xà Cừ, Đường kính gốc từ trên 5-10 cm</v>
          </cell>
          <cell r="D1675" t="str">
            <v>Xà Cừ, đường kính bằng 10 cm</v>
          </cell>
          <cell r="E1675" t="str">
            <v>cây</v>
          </cell>
          <cell r="F1675">
            <v>109000</v>
          </cell>
        </row>
        <row r="1676">
          <cell r="A1676" t="str">
            <v>XACU11</v>
          </cell>
          <cell r="B1676" t="str">
            <v>XACU1013</v>
          </cell>
          <cell r="C1676" t="str">
            <v>Xà Cừ, Đường kính gốc từ trên 10-13 cm</v>
          </cell>
          <cell r="D1676" t="str">
            <v>Xà Cừ, đường kính bằng 11 cm</v>
          </cell>
          <cell r="E1676" t="str">
            <v>cây</v>
          </cell>
          <cell r="F1676">
            <v>118000</v>
          </cell>
        </row>
        <row r="1677">
          <cell r="A1677" t="str">
            <v>XACU12</v>
          </cell>
          <cell r="B1677" t="str">
            <v>XACU1013</v>
          </cell>
          <cell r="C1677" t="str">
            <v>Xà Cừ, Đường kính gốc từ trên 10-13 cm</v>
          </cell>
          <cell r="D1677" t="str">
            <v>Xà Cừ, đường kính bằng 12 cm</v>
          </cell>
          <cell r="E1677" t="str">
            <v>cây</v>
          </cell>
          <cell r="F1677">
            <v>118000</v>
          </cell>
        </row>
        <row r="1678">
          <cell r="A1678" t="str">
            <v>XACU13</v>
          </cell>
          <cell r="B1678" t="str">
            <v>XACU1013</v>
          </cell>
          <cell r="C1678" t="str">
            <v>Xà Cừ, Đường kính gốc từ trên 10-13 cm</v>
          </cell>
          <cell r="D1678" t="str">
            <v>Xà Cừ, đường kính bằng 13 cm</v>
          </cell>
          <cell r="E1678" t="str">
            <v>cây</v>
          </cell>
          <cell r="F1678">
            <v>118000</v>
          </cell>
        </row>
        <row r="1679">
          <cell r="A1679" t="str">
            <v>XACU14</v>
          </cell>
          <cell r="B1679" t="str">
            <v>XACU1320</v>
          </cell>
          <cell r="C1679" t="str">
            <v>Xà Cừ, Đường kính gốc từ trên 13-20 cm</v>
          </cell>
          <cell r="D1679" t="str">
            <v>Xà Cừ, đường kính bằng 14 cm</v>
          </cell>
          <cell r="E1679" t="str">
            <v>cây</v>
          </cell>
          <cell r="F1679">
            <v>154000</v>
          </cell>
        </row>
        <row r="1680">
          <cell r="A1680" t="str">
            <v>XACU15</v>
          </cell>
          <cell r="B1680" t="str">
            <v>XACU1320</v>
          </cell>
          <cell r="C1680" t="str">
            <v>Xà Cừ, Đường kính gốc từ trên 13-20 cm</v>
          </cell>
          <cell r="D1680" t="str">
            <v>Xà Cừ, đường kính bằng 15 cm</v>
          </cell>
          <cell r="E1680" t="str">
            <v>cây</v>
          </cell>
          <cell r="F1680">
            <v>154000</v>
          </cell>
        </row>
        <row r="1681">
          <cell r="A1681" t="str">
            <v>XACU16</v>
          </cell>
          <cell r="B1681" t="str">
            <v>XACU1320</v>
          </cell>
          <cell r="C1681" t="str">
            <v>Xà Cừ, Đường kính gốc từ trên 13-20 cm</v>
          </cell>
          <cell r="D1681" t="str">
            <v>Xà Cừ, đường kính bằng 16 cm</v>
          </cell>
          <cell r="E1681" t="str">
            <v>cây</v>
          </cell>
          <cell r="F1681">
            <v>154000</v>
          </cell>
        </row>
        <row r="1682">
          <cell r="A1682" t="str">
            <v>XACU17</v>
          </cell>
          <cell r="B1682" t="str">
            <v>XACU1320</v>
          </cell>
          <cell r="C1682" t="str">
            <v>Xà Cừ, Đường kính gốc từ trên 13-20 cm</v>
          </cell>
          <cell r="D1682" t="str">
            <v>Xà Cừ, đường kính bằng 17 cm</v>
          </cell>
          <cell r="E1682" t="str">
            <v>cây</v>
          </cell>
          <cell r="F1682">
            <v>154000</v>
          </cell>
        </row>
        <row r="1683">
          <cell r="A1683" t="str">
            <v>XACU18</v>
          </cell>
          <cell r="B1683" t="str">
            <v>XACU1320</v>
          </cell>
          <cell r="C1683" t="str">
            <v>Xà Cừ, Đường kính gốc từ trên 13-20 cm</v>
          </cell>
          <cell r="D1683" t="str">
            <v>Xà Cừ, đường kính bằng 18 cm</v>
          </cell>
          <cell r="E1683" t="str">
            <v>cây</v>
          </cell>
          <cell r="F1683">
            <v>154000</v>
          </cell>
        </row>
        <row r="1684">
          <cell r="A1684" t="str">
            <v>XACU19</v>
          </cell>
          <cell r="B1684" t="str">
            <v>XACU1320</v>
          </cell>
          <cell r="C1684" t="str">
            <v>Xà Cừ, Đường kính gốc từ trên 13-20 cm</v>
          </cell>
          <cell r="D1684" t="str">
            <v>Xà Cừ, đường kính bằng 19 cm</v>
          </cell>
          <cell r="E1684" t="str">
            <v>cây</v>
          </cell>
          <cell r="F1684">
            <v>154000</v>
          </cell>
        </row>
        <row r="1685">
          <cell r="A1685" t="str">
            <v>XACU20</v>
          </cell>
          <cell r="B1685" t="str">
            <v>XACU1320</v>
          </cell>
          <cell r="C1685" t="str">
            <v>Xà Cừ, Đường kính gốc từ trên 13-20 cm</v>
          </cell>
          <cell r="D1685" t="str">
            <v>Xà Cừ, đường kính bằng 20 cm</v>
          </cell>
          <cell r="E1685" t="str">
            <v>cây</v>
          </cell>
          <cell r="F1685">
            <v>154000</v>
          </cell>
        </row>
        <row r="1686">
          <cell r="A1686" t="str">
            <v>XACU21</v>
          </cell>
          <cell r="B1686" t="str">
            <v>XACU2050</v>
          </cell>
          <cell r="C1686" t="str">
            <v>Xà Cừ, Đường kính gốc từ trên 20- 50 cm</v>
          </cell>
          <cell r="D1686" t="str">
            <v>Xà Cừ, đường kính bằng 21 cm</v>
          </cell>
          <cell r="E1686" t="str">
            <v>cây</v>
          </cell>
          <cell r="F1686">
            <v>181000</v>
          </cell>
        </row>
        <row r="1687">
          <cell r="A1687" t="str">
            <v>XACU22</v>
          </cell>
          <cell r="B1687" t="str">
            <v>XACU2050</v>
          </cell>
          <cell r="C1687" t="str">
            <v>Xà Cừ, Đường kính gốc từ trên 20- 50 cm</v>
          </cell>
          <cell r="D1687" t="str">
            <v>Xà Cừ, đường kính bằng 22 cm</v>
          </cell>
          <cell r="E1687" t="str">
            <v>cây</v>
          </cell>
          <cell r="F1687">
            <v>181000</v>
          </cell>
        </row>
        <row r="1688">
          <cell r="A1688" t="str">
            <v>XACU23</v>
          </cell>
          <cell r="B1688" t="str">
            <v>XACU2050</v>
          </cell>
          <cell r="C1688" t="str">
            <v>Xà Cừ, Đường kính gốc từ trên 20- 50 cm</v>
          </cell>
          <cell r="D1688" t="str">
            <v>Xà Cừ, đường kính bằng 23 cm</v>
          </cell>
          <cell r="E1688" t="str">
            <v>cây</v>
          </cell>
          <cell r="F1688">
            <v>181000</v>
          </cell>
        </row>
        <row r="1689">
          <cell r="A1689" t="str">
            <v>XACU24</v>
          </cell>
          <cell r="B1689" t="str">
            <v>XACU2050</v>
          </cell>
          <cell r="C1689" t="str">
            <v>Xà Cừ, Đường kính gốc từ trên 20- 50 cm</v>
          </cell>
          <cell r="D1689" t="str">
            <v>Xà Cừ, đường kính bằng 24 cm</v>
          </cell>
          <cell r="E1689" t="str">
            <v>cây</v>
          </cell>
          <cell r="F1689">
            <v>181000</v>
          </cell>
        </row>
        <row r="1690">
          <cell r="A1690" t="str">
            <v>XACU25</v>
          </cell>
          <cell r="B1690" t="str">
            <v>XACU2050</v>
          </cell>
          <cell r="C1690" t="str">
            <v>Xà Cừ, Đường kính gốc từ trên 20- 50 cm</v>
          </cell>
          <cell r="D1690" t="str">
            <v>Xà Cừ, đường kính bằng 25 cm</v>
          </cell>
          <cell r="E1690" t="str">
            <v>cây</v>
          </cell>
          <cell r="F1690">
            <v>181000</v>
          </cell>
        </row>
        <row r="1691">
          <cell r="A1691" t="str">
            <v>XACU26</v>
          </cell>
          <cell r="B1691" t="str">
            <v>XACU2050</v>
          </cell>
          <cell r="C1691" t="str">
            <v>Xà Cừ, Đường kính gốc từ trên 20- 50 cm</v>
          </cell>
          <cell r="D1691" t="str">
            <v>Xà Cừ, đường kính bằng 26 cm</v>
          </cell>
          <cell r="E1691" t="str">
            <v>cây</v>
          </cell>
          <cell r="F1691">
            <v>181000</v>
          </cell>
        </row>
        <row r="1692">
          <cell r="A1692" t="str">
            <v>XACU27</v>
          </cell>
          <cell r="B1692" t="str">
            <v>XACU2050</v>
          </cell>
          <cell r="C1692" t="str">
            <v>Xà Cừ, Đường kính gốc từ trên 20- 50 cm</v>
          </cell>
          <cell r="D1692" t="str">
            <v>Xà Cừ, đường kính bằng 27 cm</v>
          </cell>
          <cell r="E1692" t="str">
            <v>cây</v>
          </cell>
          <cell r="F1692">
            <v>181000</v>
          </cell>
        </row>
        <row r="1693">
          <cell r="A1693" t="str">
            <v>XACU28</v>
          </cell>
          <cell r="B1693" t="str">
            <v>XACU2050</v>
          </cell>
          <cell r="C1693" t="str">
            <v>Xà Cừ, Đường kính gốc từ trên 20- 50 cm</v>
          </cell>
          <cell r="D1693" t="str">
            <v>Xà Cừ, đường kính bằng 28 cm</v>
          </cell>
          <cell r="E1693" t="str">
            <v>cây</v>
          </cell>
          <cell r="F1693">
            <v>181000</v>
          </cell>
        </row>
        <row r="1694">
          <cell r="A1694" t="str">
            <v>XACU29</v>
          </cell>
          <cell r="B1694" t="str">
            <v>XACU2050</v>
          </cell>
          <cell r="C1694" t="str">
            <v>Xà Cừ, Đường kính gốc từ trên 20- 50 cm</v>
          </cell>
          <cell r="D1694" t="str">
            <v>Xà Cừ, đường kính bằng 29 cm</v>
          </cell>
          <cell r="E1694" t="str">
            <v>cây</v>
          </cell>
          <cell r="F1694">
            <v>181000</v>
          </cell>
        </row>
        <row r="1695">
          <cell r="A1695" t="str">
            <v>XACU30</v>
          </cell>
          <cell r="B1695" t="str">
            <v>XACU2050</v>
          </cell>
          <cell r="C1695" t="str">
            <v>Xà Cừ, Đường kính gốc từ trên 20- 50 cm</v>
          </cell>
          <cell r="D1695" t="str">
            <v>Xà Cừ, đường kính bằng 30 cm</v>
          </cell>
          <cell r="E1695" t="str">
            <v>cây</v>
          </cell>
          <cell r="F1695">
            <v>181000</v>
          </cell>
        </row>
        <row r="1696">
          <cell r="A1696" t="str">
            <v>XACU31</v>
          </cell>
          <cell r="B1696" t="str">
            <v>XACU2050</v>
          </cell>
          <cell r="C1696" t="str">
            <v>Xà Cừ, Đường kính gốc từ trên 20- 50 cm</v>
          </cell>
          <cell r="D1696" t="str">
            <v>Xà Cừ, đường kính bằng 31 cm</v>
          </cell>
          <cell r="E1696" t="str">
            <v>cây</v>
          </cell>
          <cell r="F1696">
            <v>181000</v>
          </cell>
        </row>
        <row r="1697">
          <cell r="A1697" t="str">
            <v>XACU32</v>
          </cell>
          <cell r="B1697" t="str">
            <v>XACU2050</v>
          </cell>
          <cell r="C1697" t="str">
            <v>Xà Cừ, Đường kính gốc từ trên 20- 50 cm</v>
          </cell>
          <cell r="D1697" t="str">
            <v>Xà Cừ, đường kính bằng 32 cm</v>
          </cell>
          <cell r="E1697" t="str">
            <v>cây</v>
          </cell>
          <cell r="F1697">
            <v>181000</v>
          </cell>
        </row>
        <row r="1698">
          <cell r="A1698" t="str">
            <v>XACU33</v>
          </cell>
          <cell r="B1698" t="str">
            <v>XACU2050</v>
          </cell>
          <cell r="C1698" t="str">
            <v>Xà Cừ, Đường kính gốc từ trên 20- 50 cm</v>
          </cell>
          <cell r="D1698" t="str">
            <v>Xà Cừ, đường kính bằng 33 cm</v>
          </cell>
          <cell r="E1698" t="str">
            <v>cây</v>
          </cell>
          <cell r="F1698">
            <v>181000</v>
          </cell>
        </row>
        <row r="1699">
          <cell r="A1699" t="str">
            <v>XACU34</v>
          </cell>
          <cell r="B1699" t="str">
            <v>XACU2050</v>
          </cell>
          <cell r="C1699" t="str">
            <v>Xà Cừ, Đường kính gốc từ trên 20- 50 cm</v>
          </cell>
          <cell r="D1699" t="str">
            <v>Xà Cừ, đường kính bằng 34 cm</v>
          </cell>
          <cell r="E1699" t="str">
            <v>cây</v>
          </cell>
          <cell r="F1699">
            <v>181000</v>
          </cell>
        </row>
        <row r="1700">
          <cell r="A1700" t="str">
            <v>XACU35</v>
          </cell>
          <cell r="B1700" t="str">
            <v>XACU2050</v>
          </cell>
          <cell r="C1700" t="str">
            <v>Xà Cừ, Đường kính gốc từ trên 20- 50 cm</v>
          </cell>
          <cell r="D1700" t="str">
            <v>Xà Cừ, đường kính bằng 35 cm</v>
          </cell>
          <cell r="E1700" t="str">
            <v>cây</v>
          </cell>
          <cell r="F1700">
            <v>181000</v>
          </cell>
        </row>
        <row r="1701">
          <cell r="A1701" t="str">
            <v>XACU36</v>
          </cell>
          <cell r="B1701" t="str">
            <v>XACU2050</v>
          </cell>
          <cell r="C1701" t="str">
            <v>Xà Cừ, Đường kính gốc từ trên 20- 50 cm</v>
          </cell>
          <cell r="D1701" t="str">
            <v>Xà Cừ, đường kính bằng 36 cm</v>
          </cell>
          <cell r="E1701" t="str">
            <v>cây</v>
          </cell>
          <cell r="F1701">
            <v>181000</v>
          </cell>
        </row>
        <row r="1702">
          <cell r="A1702" t="str">
            <v>XACU37</v>
          </cell>
          <cell r="B1702" t="str">
            <v>XACU2050</v>
          </cell>
          <cell r="C1702" t="str">
            <v>Xà Cừ, Đường kính gốc từ trên 20- 50 cm</v>
          </cell>
          <cell r="D1702" t="str">
            <v>Xà Cừ, đường kính bằng 37 cm</v>
          </cell>
          <cell r="E1702" t="str">
            <v>cây</v>
          </cell>
          <cell r="F1702">
            <v>181000</v>
          </cell>
        </row>
        <row r="1703">
          <cell r="A1703" t="str">
            <v>XACU38</v>
          </cell>
          <cell r="B1703" t="str">
            <v>XACU2050</v>
          </cell>
          <cell r="C1703" t="str">
            <v>Xà Cừ, Đường kính gốc từ trên 20- 50 cm</v>
          </cell>
          <cell r="D1703" t="str">
            <v>Xà Cừ, đường kính bằng 38 cm</v>
          </cell>
          <cell r="E1703" t="str">
            <v>cây</v>
          </cell>
          <cell r="F1703">
            <v>181000</v>
          </cell>
        </row>
        <row r="1704">
          <cell r="A1704" t="str">
            <v>XACU39</v>
          </cell>
          <cell r="B1704" t="str">
            <v>XACU2050</v>
          </cell>
          <cell r="C1704" t="str">
            <v>Xà Cừ, Đường kính gốc từ trên 20- 50 cm</v>
          </cell>
          <cell r="D1704" t="str">
            <v>Xà Cừ, đường kính bằng 39 cm</v>
          </cell>
          <cell r="E1704" t="str">
            <v>cây</v>
          </cell>
          <cell r="F1704">
            <v>181000</v>
          </cell>
        </row>
        <row r="1705">
          <cell r="A1705" t="str">
            <v>XACU40</v>
          </cell>
          <cell r="B1705" t="str">
            <v>XACU2050</v>
          </cell>
          <cell r="C1705" t="str">
            <v>Xà Cừ, Đường kính gốc từ trên 20- 50 cm</v>
          </cell>
          <cell r="D1705" t="str">
            <v>Xà Cừ, đường kính bằng 40 cm</v>
          </cell>
          <cell r="E1705" t="str">
            <v>cây</v>
          </cell>
          <cell r="F1705">
            <v>181000</v>
          </cell>
        </row>
        <row r="1706">
          <cell r="A1706" t="str">
            <v>XACU41</v>
          </cell>
          <cell r="B1706" t="str">
            <v>XACU2050</v>
          </cell>
          <cell r="C1706" t="str">
            <v>Xà Cừ, Đường kính gốc từ trên 20- 50 cm</v>
          </cell>
          <cell r="D1706" t="str">
            <v>Xà Cừ, đường kính bằng 41 cm</v>
          </cell>
          <cell r="E1706" t="str">
            <v>cây</v>
          </cell>
          <cell r="F1706">
            <v>181000</v>
          </cell>
        </row>
        <row r="1707">
          <cell r="A1707" t="str">
            <v>XACU42</v>
          </cell>
          <cell r="B1707" t="str">
            <v>XACU2050</v>
          </cell>
          <cell r="C1707" t="str">
            <v>Xà Cừ, Đường kính gốc từ trên 20- 50 cm</v>
          </cell>
          <cell r="D1707" t="str">
            <v>Xà Cừ, đường kính bằng 42 cm</v>
          </cell>
          <cell r="E1707" t="str">
            <v>cây</v>
          </cell>
          <cell r="F1707">
            <v>181000</v>
          </cell>
        </row>
        <row r="1708">
          <cell r="A1708" t="str">
            <v>XACU43</v>
          </cell>
          <cell r="B1708" t="str">
            <v>XACU2050</v>
          </cell>
          <cell r="C1708" t="str">
            <v>Xà Cừ, Đường kính gốc từ trên 20- 50 cm</v>
          </cell>
          <cell r="D1708" t="str">
            <v>Xà Cừ, đường kính bằng 43 cm</v>
          </cell>
          <cell r="E1708" t="str">
            <v>cây</v>
          </cell>
          <cell r="F1708">
            <v>181000</v>
          </cell>
        </row>
        <row r="1709">
          <cell r="A1709" t="str">
            <v>XACU44</v>
          </cell>
          <cell r="B1709" t="str">
            <v>XACU2050</v>
          </cell>
          <cell r="C1709" t="str">
            <v>Xà Cừ, Đường kính gốc từ trên 20- 50 cm</v>
          </cell>
          <cell r="D1709" t="str">
            <v>Xà Cừ, đường kính bằng 44 cm</v>
          </cell>
          <cell r="E1709" t="str">
            <v>cây</v>
          </cell>
          <cell r="F1709">
            <v>181000</v>
          </cell>
        </row>
        <row r="1710">
          <cell r="A1710" t="str">
            <v>XACU45</v>
          </cell>
          <cell r="B1710" t="str">
            <v>XACU2050</v>
          </cell>
          <cell r="C1710" t="str">
            <v>Xà Cừ, Đường kính gốc từ trên 20- 50 cm</v>
          </cell>
          <cell r="D1710" t="str">
            <v>Xà Cừ, đường kính bằng 45 cm</v>
          </cell>
          <cell r="E1710" t="str">
            <v>cây</v>
          </cell>
          <cell r="F1710">
            <v>181000</v>
          </cell>
        </row>
        <row r="1711">
          <cell r="A1711" t="str">
            <v>XACU46</v>
          </cell>
          <cell r="B1711" t="str">
            <v>XACU2050</v>
          </cell>
          <cell r="C1711" t="str">
            <v>Xà Cừ, Đường kính gốc từ trên 20- 50 cm</v>
          </cell>
          <cell r="D1711" t="str">
            <v>Xà Cừ, đường kính bằng 46 cm</v>
          </cell>
          <cell r="E1711" t="str">
            <v>cây</v>
          </cell>
          <cell r="F1711">
            <v>181000</v>
          </cell>
        </row>
        <row r="1712">
          <cell r="A1712" t="str">
            <v>XACU47</v>
          </cell>
          <cell r="B1712" t="str">
            <v>XACU2050</v>
          </cell>
          <cell r="C1712" t="str">
            <v>Xà Cừ, Đường kính gốc từ trên 20- 50 cm</v>
          </cell>
          <cell r="D1712" t="str">
            <v>Xà Cừ, đường kính bằng 47 cm</v>
          </cell>
          <cell r="E1712" t="str">
            <v>cây</v>
          </cell>
          <cell r="F1712">
            <v>181000</v>
          </cell>
        </row>
        <row r="1713">
          <cell r="A1713" t="str">
            <v>XACU48</v>
          </cell>
          <cell r="B1713" t="str">
            <v>XACU2050</v>
          </cell>
          <cell r="C1713" t="str">
            <v>Xà Cừ, Đường kính gốc từ trên 20- 50 cm</v>
          </cell>
          <cell r="D1713" t="str">
            <v>Xà Cừ, đường kính bằng 48 cm</v>
          </cell>
          <cell r="E1713" t="str">
            <v>cây</v>
          </cell>
          <cell r="F1713">
            <v>181000</v>
          </cell>
        </row>
        <row r="1714">
          <cell r="A1714" t="str">
            <v>XACU49</v>
          </cell>
          <cell r="B1714" t="str">
            <v>XACU2050</v>
          </cell>
          <cell r="C1714" t="str">
            <v>Xà Cừ, Đường kính gốc từ trên 20- 50 cm</v>
          </cell>
          <cell r="D1714" t="str">
            <v>Xà Cừ, đường kính bằng 49 cm</v>
          </cell>
          <cell r="E1714" t="str">
            <v>cây</v>
          </cell>
          <cell r="F1714">
            <v>181000</v>
          </cell>
        </row>
        <row r="1715">
          <cell r="A1715" t="str">
            <v>XACU50</v>
          </cell>
          <cell r="B1715" t="str">
            <v>XACU2050</v>
          </cell>
          <cell r="C1715" t="str">
            <v>Xà Cừ, Đường kính gốc từ trên 20- 50 cm</v>
          </cell>
          <cell r="D1715" t="str">
            <v>Xà Cừ, đường kính bằng 50 cm</v>
          </cell>
          <cell r="E1715" t="str">
            <v>cây</v>
          </cell>
          <cell r="F1715">
            <v>181000</v>
          </cell>
        </row>
        <row r="1716">
          <cell r="A1716" t="str">
            <v>XACU51</v>
          </cell>
          <cell r="B1716" t="str">
            <v>XACU5050</v>
          </cell>
          <cell r="C1716" t="str">
            <v>Xà Cừ, Đường kính gốc từ trên50 cm trở lên</v>
          </cell>
          <cell r="D1716" t="str">
            <v>Xà Cừ, đường kính bằng 51 cm</v>
          </cell>
          <cell r="E1716" t="str">
            <v>cây</v>
          </cell>
          <cell r="F1716">
            <v>234000</v>
          </cell>
        </row>
        <row r="1717">
          <cell r="A1717" t="str">
            <v>XACU52</v>
          </cell>
          <cell r="B1717" t="str">
            <v>XACU5050</v>
          </cell>
          <cell r="C1717" t="str">
            <v>Xà Cừ, Đường kính gốc từ trên50 cm trở lên</v>
          </cell>
          <cell r="D1717" t="str">
            <v>Xà Cừ, đường kính bằng 52 cm</v>
          </cell>
          <cell r="E1717" t="str">
            <v>cây</v>
          </cell>
          <cell r="F1717">
            <v>234000</v>
          </cell>
        </row>
        <row r="1718">
          <cell r="A1718" t="str">
            <v>XACU53</v>
          </cell>
          <cell r="B1718" t="str">
            <v>XACU5050</v>
          </cell>
          <cell r="C1718" t="str">
            <v>Xà Cừ, Đường kính gốc từ trên50 cm trở lên</v>
          </cell>
          <cell r="D1718" t="str">
            <v>Xà Cừ, đường kính bằng 53 cm</v>
          </cell>
          <cell r="E1718" t="str">
            <v>cây</v>
          </cell>
          <cell r="F1718">
            <v>234000</v>
          </cell>
        </row>
        <row r="1719">
          <cell r="A1719" t="str">
            <v>XACU54</v>
          </cell>
          <cell r="B1719" t="str">
            <v>XACU5050</v>
          </cell>
          <cell r="C1719" t="str">
            <v>Xà Cừ, Đường kính gốc từ trên50 cm trở lên</v>
          </cell>
          <cell r="D1719" t="str">
            <v>Xà Cừ, đường kính bằng 54 cm</v>
          </cell>
          <cell r="E1719" t="str">
            <v>cây</v>
          </cell>
          <cell r="F1719">
            <v>234000</v>
          </cell>
        </row>
        <row r="1720">
          <cell r="A1720" t="str">
            <v>XACU55</v>
          </cell>
          <cell r="B1720" t="str">
            <v>XACU5050</v>
          </cell>
          <cell r="C1720" t="str">
            <v>Xà Cừ, Đường kính gốc từ trên50 cm trở lên</v>
          </cell>
          <cell r="D1720" t="str">
            <v>Xà Cừ, đường kính bằng 55 cm</v>
          </cell>
          <cell r="E1720" t="str">
            <v>cây</v>
          </cell>
          <cell r="F1720">
            <v>234000</v>
          </cell>
        </row>
        <row r="1721">
          <cell r="A1721" t="str">
            <v>XACU56</v>
          </cell>
          <cell r="B1721" t="str">
            <v>XACU5050</v>
          </cell>
          <cell r="C1721" t="str">
            <v>Xà Cừ, Đường kính gốc từ trên50 cm trở lên</v>
          </cell>
          <cell r="D1721" t="str">
            <v>Xà Cừ, đường kính bằng 56 cm</v>
          </cell>
          <cell r="E1721" t="str">
            <v>cây</v>
          </cell>
          <cell r="F1721">
            <v>234000</v>
          </cell>
        </row>
        <row r="1722">
          <cell r="A1722" t="str">
            <v>XACU57</v>
          </cell>
          <cell r="B1722" t="str">
            <v>XACU5050</v>
          </cell>
          <cell r="C1722" t="str">
            <v>Xà Cừ, Đường kính gốc từ trên50 cm trở lên</v>
          </cell>
          <cell r="D1722" t="str">
            <v>Xà Cừ, đường kính bằng 57 cm</v>
          </cell>
          <cell r="E1722" t="str">
            <v>cây</v>
          </cell>
          <cell r="F1722">
            <v>234000</v>
          </cell>
        </row>
        <row r="1723">
          <cell r="A1723" t="str">
            <v>XACU58</v>
          </cell>
          <cell r="B1723" t="str">
            <v>XACU5050</v>
          </cell>
          <cell r="C1723" t="str">
            <v>Xà Cừ, Đường kính gốc từ trên50 cm trở lên</v>
          </cell>
          <cell r="D1723" t="str">
            <v>Xà Cừ, đường kính bằng 58 cm</v>
          </cell>
          <cell r="E1723" t="str">
            <v>cây</v>
          </cell>
          <cell r="F1723">
            <v>234000</v>
          </cell>
        </row>
        <row r="1724">
          <cell r="A1724" t="str">
            <v>XACU59</v>
          </cell>
          <cell r="B1724" t="str">
            <v>XACU5050</v>
          </cell>
          <cell r="C1724" t="str">
            <v>Xà Cừ, Đường kính gốc từ trên50 cm trở lên</v>
          </cell>
          <cell r="D1724" t="str">
            <v>Xà Cừ, đường kính bằng 59 cm</v>
          </cell>
          <cell r="E1724" t="str">
            <v>cây</v>
          </cell>
          <cell r="F1724">
            <v>234000</v>
          </cell>
        </row>
        <row r="1725">
          <cell r="A1725" t="str">
            <v>XACU60</v>
          </cell>
          <cell r="B1725" t="str">
            <v>XACU5050</v>
          </cell>
          <cell r="C1725" t="str">
            <v>Xà Cừ, Đường kính gốc từ trên50 cm trở lên</v>
          </cell>
          <cell r="D1725" t="str">
            <v>Xà Cừ, đường kính bằng 60 cm</v>
          </cell>
          <cell r="E1725" t="str">
            <v>cây</v>
          </cell>
          <cell r="F1725">
            <v>234000</v>
          </cell>
        </row>
        <row r="1726">
          <cell r="C1726" t="str">
            <v>Cây có tán che nắng (Bàng, Phượng vĩ)</v>
          </cell>
        </row>
        <row r="1727">
          <cell r="A1727" t="str">
            <v>BANG1</v>
          </cell>
          <cell r="B1727" t="str">
            <v>BANG15</v>
          </cell>
          <cell r="C1727" t="str">
            <v>Bàng, Đường kính gốc &lt; 5 cm</v>
          </cell>
          <cell r="D1727" t="str">
            <v>Cây bàng đường kính gốc 1 cm</v>
          </cell>
          <cell r="E1727" t="str">
            <v>cây</v>
          </cell>
          <cell r="F1727">
            <v>46000</v>
          </cell>
        </row>
        <row r="1728">
          <cell r="A1728" t="str">
            <v>BANG2</v>
          </cell>
          <cell r="B1728" t="str">
            <v>BANG15</v>
          </cell>
          <cell r="C1728" t="str">
            <v>Bàng, Đường kính gốc &lt; 5 cm</v>
          </cell>
          <cell r="D1728" t="str">
            <v>Cây bàng đường kính gốc 2 cm</v>
          </cell>
          <cell r="E1728" t="str">
            <v>cây</v>
          </cell>
          <cell r="F1728">
            <v>46000</v>
          </cell>
        </row>
        <row r="1729">
          <cell r="A1729" t="str">
            <v>BANG3</v>
          </cell>
          <cell r="B1729" t="str">
            <v>BANG15</v>
          </cell>
          <cell r="C1729" t="str">
            <v>Bàng, Đường kính gốc &lt; 5 cm</v>
          </cell>
          <cell r="D1729" t="str">
            <v>Cây bàng đường kính gốc 3 cm</v>
          </cell>
          <cell r="E1729" t="str">
            <v>cây</v>
          </cell>
          <cell r="F1729">
            <v>46000</v>
          </cell>
        </row>
        <row r="1730">
          <cell r="A1730" t="str">
            <v>BANG4</v>
          </cell>
          <cell r="B1730" t="str">
            <v>BANG15</v>
          </cell>
          <cell r="C1730" t="str">
            <v>Bàng, Đường kính gốc &lt; 5 cm</v>
          </cell>
          <cell r="D1730" t="str">
            <v>Cây bàng đường kính gốc 4 cm</v>
          </cell>
          <cell r="E1730" t="str">
            <v>cây</v>
          </cell>
          <cell r="F1730">
            <v>46000</v>
          </cell>
        </row>
        <row r="1731">
          <cell r="A1731" t="str">
            <v>BANG5</v>
          </cell>
          <cell r="B1731" t="str">
            <v>BANG510</v>
          </cell>
          <cell r="C1731" t="str">
            <v>Bàng, Đường kính gốc từ trên 5-10 cm</v>
          </cell>
          <cell r="D1731" t="str">
            <v>Cây bàng đường kính gốc 5 cm</v>
          </cell>
          <cell r="E1731" t="str">
            <v>cây</v>
          </cell>
          <cell r="F1731">
            <v>97000</v>
          </cell>
        </row>
        <row r="1732">
          <cell r="A1732" t="str">
            <v>BANG6</v>
          </cell>
          <cell r="B1732" t="str">
            <v>BANG510</v>
          </cell>
          <cell r="C1732" t="str">
            <v>Bàng, Đường kính gốc từ trên 5-10 cm</v>
          </cell>
          <cell r="D1732" t="str">
            <v>Cây bàng đường kính gốc 6 cm</v>
          </cell>
          <cell r="E1732" t="str">
            <v>cây</v>
          </cell>
          <cell r="F1732">
            <v>97000</v>
          </cell>
        </row>
        <row r="1733">
          <cell r="A1733" t="str">
            <v>BANG7</v>
          </cell>
          <cell r="B1733" t="str">
            <v>BANG510</v>
          </cell>
          <cell r="C1733" t="str">
            <v>Bàng, Đường kính gốc từ trên 5-10 cm</v>
          </cell>
          <cell r="D1733" t="str">
            <v>Cây bàng đường kính gốc 7 cm</v>
          </cell>
          <cell r="E1733" t="str">
            <v>cây</v>
          </cell>
          <cell r="F1733">
            <v>97000</v>
          </cell>
        </row>
        <row r="1734">
          <cell r="A1734" t="str">
            <v>BANG8</v>
          </cell>
          <cell r="B1734" t="str">
            <v>BANG510</v>
          </cell>
          <cell r="C1734" t="str">
            <v>Bàng, Đường kính gốc từ trên 5-10 cm</v>
          </cell>
          <cell r="D1734" t="str">
            <v>Cây bàng đường kính gốc 8 cm</v>
          </cell>
          <cell r="E1734" t="str">
            <v>cây</v>
          </cell>
          <cell r="F1734">
            <v>97000</v>
          </cell>
        </row>
        <row r="1735">
          <cell r="A1735" t="str">
            <v>BANG9</v>
          </cell>
          <cell r="B1735" t="str">
            <v>BANG510</v>
          </cell>
          <cell r="C1735" t="str">
            <v>Bàng, Đường kính gốc từ trên 5-10 cm</v>
          </cell>
          <cell r="D1735" t="str">
            <v>Cây bàng đường kính gốc 9 cm</v>
          </cell>
          <cell r="E1735" t="str">
            <v>cây</v>
          </cell>
          <cell r="F1735">
            <v>97000</v>
          </cell>
        </row>
        <row r="1736">
          <cell r="A1736" t="str">
            <v>BANG10</v>
          </cell>
          <cell r="B1736" t="str">
            <v>BANG510</v>
          </cell>
          <cell r="C1736" t="str">
            <v>Bàng, Đường kính gốc từ trên 5-10 cm</v>
          </cell>
          <cell r="D1736" t="str">
            <v>Cây bàng đường kính gốc 10 cm</v>
          </cell>
          <cell r="E1736" t="str">
            <v>cây</v>
          </cell>
          <cell r="F1736">
            <v>97000</v>
          </cell>
        </row>
        <row r="1737">
          <cell r="A1737" t="str">
            <v>BANG11</v>
          </cell>
          <cell r="B1737" t="str">
            <v>BANG1113</v>
          </cell>
          <cell r="C1737" t="str">
            <v>Bàng, Đường kính gốc từ 11-13 cm</v>
          </cell>
          <cell r="D1737" t="str">
            <v>Cây bàng đường kính gốc 11 cm</v>
          </cell>
          <cell r="E1737" t="str">
            <v>cây</v>
          </cell>
          <cell r="F1737">
            <v>110000</v>
          </cell>
        </row>
        <row r="1738">
          <cell r="A1738" t="str">
            <v>BANG12</v>
          </cell>
          <cell r="B1738" t="str">
            <v>BANG1113</v>
          </cell>
          <cell r="C1738" t="str">
            <v>Bàng, Đường kính gốc từ 11-13 cm</v>
          </cell>
          <cell r="D1738" t="str">
            <v>Cây bàng đường kính gốc 12 cm</v>
          </cell>
          <cell r="E1738" t="str">
            <v>cây</v>
          </cell>
          <cell r="F1738">
            <v>110000</v>
          </cell>
        </row>
        <row r="1739">
          <cell r="A1739" t="str">
            <v>BANG13</v>
          </cell>
          <cell r="B1739" t="str">
            <v>BANG1113</v>
          </cell>
          <cell r="C1739" t="str">
            <v>Bàng, Đường kính gốc từ 11-13 cm</v>
          </cell>
          <cell r="D1739" t="str">
            <v>Cây bàng đường kính gốc 13 cm</v>
          </cell>
          <cell r="E1739" t="str">
            <v>cây</v>
          </cell>
          <cell r="F1739">
            <v>110000</v>
          </cell>
        </row>
        <row r="1740">
          <cell r="A1740" t="str">
            <v>BANG14</v>
          </cell>
          <cell r="B1740" t="str">
            <v>BANG1420</v>
          </cell>
          <cell r="C1740" t="str">
            <v>Bàng, Đường kính gốc từ 13-20 cm</v>
          </cell>
          <cell r="D1740" t="str">
            <v>Cây bàng đường kính gốc 14 cm</v>
          </cell>
          <cell r="E1740" t="str">
            <v>cây</v>
          </cell>
          <cell r="F1740">
            <v>123000</v>
          </cell>
        </row>
        <row r="1741">
          <cell r="A1741" t="str">
            <v>BANG15</v>
          </cell>
          <cell r="B1741" t="str">
            <v>BANG1420</v>
          </cell>
          <cell r="C1741" t="str">
            <v>Bàng, Đường kính gốc từ 13-20 cm</v>
          </cell>
          <cell r="D1741" t="str">
            <v>Cây bàng đường kính gốc 15 cm</v>
          </cell>
          <cell r="E1741" t="str">
            <v>cây</v>
          </cell>
          <cell r="F1741">
            <v>123000</v>
          </cell>
        </row>
        <row r="1742">
          <cell r="A1742" t="str">
            <v>BANG16</v>
          </cell>
          <cell r="B1742" t="str">
            <v>BANG1420</v>
          </cell>
          <cell r="C1742" t="str">
            <v>Bàng, Đường kính gốc từ 13-20 cm</v>
          </cell>
          <cell r="D1742" t="str">
            <v>Cây bàng đường kính gốc 16 cm</v>
          </cell>
          <cell r="E1742" t="str">
            <v>cây</v>
          </cell>
          <cell r="F1742">
            <v>123000</v>
          </cell>
        </row>
        <row r="1743">
          <cell r="A1743" t="str">
            <v>BANG17</v>
          </cell>
          <cell r="B1743" t="str">
            <v>BANG1420</v>
          </cell>
          <cell r="C1743" t="str">
            <v>Bàng, Đường kính gốc từ 13-20 cm</v>
          </cell>
          <cell r="D1743" t="str">
            <v>Cây bàng đường kính gốc 17 cm</v>
          </cell>
          <cell r="E1743" t="str">
            <v>cây</v>
          </cell>
          <cell r="F1743">
            <v>123000</v>
          </cell>
        </row>
        <row r="1744">
          <cell r="A1744" t="str">
            <v>BANG18</v>
          </cell>
          <cell r="B1744" t="str">
            <v>BANG1420</v>
          </cell>
          <cell r="C1744" t="str">
            <v>Bàng, Đường kính gốc từ 13-20 cm</v>
          </cell>
          <cell r="D1744" t="str">
            <v>Cây bàng đường kính gốc 18 cm</v>
          </cell>
          <cell r="E1744" t="str">
            <v>cây</v>
          </cell>
          <cell r="F1744">
            <v>123000</v>
          </cell>
        </row>
        <row r="1745">
          <cell r="A1745" t="str">
            <v>BANG19</v>
          </cell>
          <cell r="B1745" t="str">
            <v>BANG1420</v>
          </cell>
          <cell r="C1745" t="str">
            <v>Bàng, Đường kính gốc từ 13-20 cm</v>
          </cell>
          <cell r="D1745" t="str">
            <v>Cây bàng đường kính gốc 19 cm</v>
          </cell>
          <cell r="E1745" t="str">
            <v>cây</v>
          </cell>
          <cell r="F1745">
            <v>123000</v>
          </cell>
        </row>
        <row r="1746">
          <cell r="A1746" t="str">
            <v>BANG20</v>
          </cell>
          <cell r="B1746" t="str">
            <v>BANG2050</v>
          </cell>
          <cell r="C1746" t="str">
            <v>Bàng, Đường kính gốc từ 20- 50 cm</v>
          </cell>
          <cell r="D1746" t="str">
            <v>Cây bàng đường kính gốc 20 cm</v>
          </cell>
          <cell r="E1746" t="str">
            <v>cây</v>
          </cell>
          <cell r="F1746">
            <v>123000</v>
          </cell>
        </row>
        <row r="1747">
          <cell r="A1747" t="str">
            <v>BANG21</v>
          </cell>
          <cell r="B1747" t="str">
            <v>BANG2050</v>
          </cell>
          <cell r="C1747" t="str">
            <v>Bàng, Đường kính gốc từ 20- 50 cm</v>
          </cell>
          <cell r="D1747" t="str">
            <v>Cây bàng đường kính gốc 21 cm</v>
          </cell>
          <cell r="E1747" t="str">
            <v>cây</v>
          </cell>
          <cell r="F1747">
            <v>141000</v>
          </cell>
        </row>
        <row r="1748">
          <cell r="A1748" t="str">
            <v>BANG22</v>
          </cell>
          <cell r="B1748" t="str">
            <v>BANG2050</v>
          </cell>
          <cell r="C1748" t="str">
            <v>Bàng, Đường kính gốc từ 20- 50 cm</v>
          </cell>
          <cell r="D1748" t="str">
            <v>Cây bàng đường kính gốc 22 cm</v>
          </cell>
          <cell r="E1748" t="str">
            <v>cây</v>
          </cell>
          <cell r="F1748">
            <v>141000</v>
          </cell>
        </row>
        <row r="1749">
          <cell r="A1749" t="str">
            <v>BANG23</v>
          </cell>
          <cell r="B1749" t="str">
            <v>BANG2050</v>
          </cell>
          <cell r="C1749" t="str">
            <v>Bàng, Đường kính gốc từ 20- 50 cm</v>
          </cell>
          <cell r="D1749" t="str">
            <v>Cây bàng đường kính gốc 23 cm</v>
          </cell>
          <cell r="E1749" t="str">
            <v>cây</v>
          </cell>
          <cell r="F1749">
            <v>141000</v>
          </cell>
        </row>
        <row r="1750">
          <cell r="A1750" t="str">
            <v>BANG24</v>
          </cell>
          <cell r="B1750" t="str">
            <v>BANG2050</v>
          </cell>
          <cell r="C1750" t="str">
            <v>Bàng, Đường kính gốc từ 20- 50 cm</v>
          </cell>
          <cell r="D1750" t="str">
            <v>Cây bàng đường kính gốc 24 cm</v>
          </cell>
          <cell r="E1750" t="str">
            <v>cây</v>
          </cell>
          <cell r="F1750">
            <v>141000</v>
          </cell>
        </row>
        <row r="1751">
          <cell r="A1751" t="str">
            <v>BANG25</v>
          </cell>
          <cell r="B1751" t="str">
            <v>BANG2050</v>
          </cell>
          <cell r="C1751" t="str">
            <v>Bàng, Đường kính gốc từ 20- 50 cm</v>
          </cell>
          <cell r="D1751" t="str">
            <v>Cây bàng đường kính gốc 25 cm</v>
          </cell>
          <cell r="E1751" t="str">
            <v>cây</v>
          </cell>
          <cell r="F1751">
            <v>141000</v>
          </cell>
        </row>
        <row r="1752">
          <cell r="A1752" t="str">
            <v>BANG26</v>
          </cell>
          <cell r="B1752" t="str">
            <v>BANG2050</v>
          </cell>
          <cell r="C1752" t="str">
            <v>Bàng, Đường kính gốc từ 20- 50 cm</v>
          </cell>
          <cell r="D1752" t="str">
            <v>Cây bàng đường kính gốc 26 cm</v>
          </cell>
          <cell r="E1752" t="str">
            <v>cây</v>
          </cell>
          <cell r="F1752">
            <v>141000</v>
          </cell>
        </row>
        <row r="1753">
          <cell r="A1753" t="str">
            <v>BANG27</v>
          </cell>
          <cell r="B1753" t="str">
            <v>BANG2050</v>
          </cell>
          <cell r="C1753" t="str">
            <v>Bàng, Đường kính gốc từ 20- 50 cm</v>
          </cell>
          <cell r="D1753" t="str">
            <v>Cây bàng đường kính gốc 27 cm</v>
          </cell>
          <cell r="E1753" t="str">
            <v>cây</v>
          </cell>
          <cell r="F1753">
            <v>141000</v>
          </cell>
        </row>
        <row r="1754">
          <cell r="A1754" t="str">
            <v>BANG28</v>
          </cell>
          <cell r="B1754" t="str">
            <v>BANG2050</v>
          </cell>
          <cell r="C1754" t="str">
            <v>Bàng, Đường kính gốc từ 20- 50 cm</v>
          </cell>
          <cell r="D1754" t="str">
            <v>Cây bàng đường kính gốc 28 cm</v>
          </cell>
          <cell r="E1754" t="str">
            <v>cây</v>
          </cell>
          <cell r="F1754">
            <v>141000</v>
          </cell>
        </row>
        <row r="1755">
          <cell r="A1755" t="str">
            <v>BANG29</v>
          </cell>
          <cell r="B1755" t="str">
            <v>BANG2050</v>
          </cell>
          <cell r="C1755" t="str">
            <v>Bàng, Đường kính gốc từ 20- 50 cm</v>
          </cell>
          <cell r="D1755" t="str">
            <v>Cây bàng đường kính gốc 29 cm</v>
          </cell>
          <cell r="E1755" t="str">
            <v>cây</v>
          </cell>
          <cell r="F1755">
            <v>141000</v>
          </cell>
        </row>
        <row r="1756">
          <cell r="A1756" t="str">
            <v>BANG30</v>
          </cell>
          <cell r="B1756" t="str">
            <v>BANG2050</v>
          </cell>
          <cell r="C1756" t="str">
            <v>Bàng, Đường kính gốc từ 20- 50 cm</v>
          </cell>
          <cell r="D1756" t="str">
            <v>Cây bàng đường kính gốc 30 cm</v>
          </cell>
          <cell r="E1756" t="str">
            <v>cây</v>
          </cell>
          <cell r="F1756">
            <v>141000</v>
          </cell>
        </row>
        <row r="1757">
          <cell r="A1757" t="str">
            <v>BANG31</v>
          </cell>
          <cell r="B1757" t="str">
            <v>BANG2050</v>
          </cell>
          <cell r="C1757" t="str">
            <v>Bàng, Đường kính gốc từ 20- 50 cm</v>
          </cell>
          <cell r="D1757" t="str">
            <v>Cây bàng đường kính gốc 31 cm</v>
          </cell>
          <cell r="E1757" t="str">
            <v>cây</v>
          </cell>
          <cell r="F1757">
            <v>141000</v>
          </cell>
        </row>
        <row r="1758">
          <cell r="A1758" t="str">
            <v>BANG32</v>
          </cell>
          <cell r="B1758" t="str">
            <v>BANG2050</v>
          </cell>
          <cell r="C1758" t="str">
            <v>Bàng, Đường kính gốc từ 20- 50 cm</v>
          </cell>
          <cell r="D1758" t="str">
            <v>Cây bàng đường kính gốc 32 cm</v>
          </cell>
          <cell r="E1758" t="str">
            <v>cây</v>
          </cell>
          <cell r="F1758">
            <v>141000</v>
          </cell>
        </row>
        <row r="1759">
          <cell r="A1759" t="str">
            <v>BANG33</v>
          </cell>
          <cell r="B1759" t="str">
            <v>BANG2050</v>
          </cell>
          <cell r="C1759" t="str">
            <v>Bàng, Đường kính gốc từ 20- 50 cm</v>
          </cell>
          <cell r="D1759" t="str">
            <v>Cây bàng đường kính gốc 33 cm</v>
          </cell>
          <cell r="E1759" t="str">
            <v>cây</v>
          </cell>
          <cell r="F1759">
            <v>141000</v>
          </cell>
        </row>
        <row r="1760">
          <cell r="A1760" t="str">
            <v>BANG34</v>
          </cell>
          <cell r="B1760" t="str">
            <v>BANG2050</v>
          </cell>
          <cell r="C1760" t="str">
            <v>Bàng, Đường kính gốc từ 20- 50 cm</v>
          </cell>
          <cell r="D1760" t="str">
            <v>Cây bàng đường kính gốc 34 cm</v>
          </cell>
          <cell r="E1760" t="str">
            <v>cây</v>
          </cell>
          <cell r="F1760">
            <v>141000</v>
          </cell>
        </row>
        <row r="1761">
          <cell r="A1761" t="str">
            <v>BANG35</v>
          </cell>
          <cell r="B1761" t="str">
            <v>BANG2050</v>
          </cell>
          <cell r="C1761" t="str">
            <v>Bàng, Đường kính gốc từ 20- 50 cm</v>
          </cell>
          <cell r="D1761" t="str">
            <v>Cây bàng đường kính gốc 35 cm</v>
          </cell>
          <cell r="E1761" t="str">
            <v>cây</v>
          </cell>
          <cell r="F1761">
            <v>141000</v>
          </cell>
        </row>
        <row r="1762">
          <cell r="A1762" t="str">
            <v>BANG36</v>
          </cell>
          <cell r="B1762" t="str">
            <v>BANG2050</v>
          </cell>
          <cell r="C1762" t="str">
            <v>Bàng, Đường kính gốc từ 20- 50 cm</v>
          </cell>
          <cell r="D1762" t="str">
            <v>Cây bàng đường kính gốc 36 cm</v>
          </cell>
          <cell r="E1762" t="str">
            <v>cây</v>
          </cell>
          <cell r="F1762">
            <v>141000</v>
          </cell>
        </row>
        <row r="1763">
          <cell r="A1763" t="str">
            <v>BANG37</v>
          </cell>
          <cell r="B1763" t="str">
            <v>BANG2050</v>
          </cell>
          <cell r="C1763" t="str">
            <v>Bàng, Đường kính gốc từ 20- 50 cm</v>
          </cell>
          <cell r="D1763" t="str">
            <v>Cây bàng đường kính gốc 37 cm</v>
          </cell>
          <cell r="E1763" t="str">
            <v>cây</v>
          </cell>
          <cell r="F1763">
            <v>141000</v>
          </cell>
        </row>
        <row r="1764">
          <cell r="A1764" t="str">
            <v>BANG38</v>
          </cell>
          <cell r="B1764" t="str">
            <v>BANG2050</v>
          </cell>
          <cell r="C1764" t="str">
            <v>Bàng, Đường kính gốc từ 20- 50 cm</v>
          </cell>
          <cell r="D1764" t="str">
            <v>Cây bàng đường kính gốc 38 cm</v>
          </cell>
          <cell r="E1764" t="str">
            <v>cây</v>
          </cell>
          <cell r="F1764">
            <v>141000</v>
          </cell>
        </row>
        <row r="1765">
          <cell r="A1765" t="str">
            <v>BANG39</v>
          </cell>
          <cell r="B1765" t="str">
            <v>BANG2050</v>
          </cell>
          <cell r="C1765" t="str">
            <v>Bàng, Đường kính gốc từ 20- 50 cm</v>
          </cell>
          <cell r="D1765" t="str">
            <v>Cây bàng đường kính gốc 39 cm</v>
          </cell>
          <cell r="E1765" t="str">
            <v>cây</v>
          </cell>
          <cell r="F1765">
            <v>141000</v>
          </cell>
        </row>
        <row r="1766">
          <cell r="A1766" t="str">
            <v>BANG40</v>
          </cell>
          <cell r="B1766" t="str">
            <v>BANG2050</v>
          </cell>
          <cell r="C1766" t="str">
            <v>Bàng, Đường kính gốc từ 20- 50 cm</v>
          </cell>
          <cell r="D1766" t="str">
            <v>Cây bàng đường kính gốc 40 cm</v>
          </cell>
          <cell r="E1766" t="str">
            <v>cây</v>
          </cell>
          <cell r="F1766">
            <v>141000</v>
          </cell>
        </row>
        <row r="1767">
          <cell r="A1767" t="str">
            <v>BANG41</v>
          </cell>
          <cell r="B1767" t="str">
            <v>BANG2050</v>
          </cell>
          <cell r="C1767" t="str">
            <v>Bàng, Đường kính gốc từ 20- 50 cm</v>
          </cell>
          <cell r="D1767" t="str">
            <v>Cây bàng đường kính gốc 41 cm</v>
          </cell>
          <cell r="E1767" t="str">
            <v>cây</v>
          </cell>
          <cell r="F1767">
            <v>141000</v>
          </cell>
        </row>
        <row r="1768">
          <cell r="A1768" t="str">
            <v>BANG42</v>
          </cell>
          <cell r="B1768" t="str">
            <v>BANG2050</v>
          </cell>
          <cell r="C1768" t="str">
            <v>Bàng, Đường kính gốc từ 20- 50 cm</v>
          </cell>
          <cell r="D1768" t="str">
            <v>Cây bàng đường kính gốc 42 cm</v>
          </cell>
          <cell r="E1768" t="str">
            <v>cây</v>
          </cell>
          <cell r="F1768">
            <v>141000</v>
          </cell>
        </row>
        <row r="1769">
          <cell r="A1769" t="str">
            <v>BANG43</v>
          </cell>
          <cell r="B1769" t="str">
            <v>BANG2050</v>
          </cell>
          <cell r="C1769" t="str">
            <v>Bàng, Đường kính gốc từ 20- 50 cm</v>
          </cell>
          <cell r="D1769" t="str">
            <v>Cây bàng đường kính gốc 43 cm</v>
          </cell>
          <cell r="E1769" t="str">
            <v>cây</v>
          </cell>
          <cell r="F1769">
            <v>141000</v>
          </cell>
        </row>
        <row r="1770">
          <cell r="A1770" t="str">
            <v>BANG44</v>
          </cell>
          <cell r="B1770" t="str">
            <v>BANG2050</v>
          </cell>
          <cell r="C1770" t="str">
            <v>Bàng, Đường kính gốc từ 20- 50 cm</v>
          </cell>
          <cell r="D1770" t="str">
            <v>Cây bàng đường kính gốc 44 cm</v>
          </cell>
          <cell r="E1770" t="str">
            <v>cây</v>
          </cell>
          <cell r="F1770">
            <v>141000</v>
          </cell>
        </row>
        <row r="1771">
          <cell r="A1771" t="str">
            <v>BANG45</v>
          </cell>
          <cell r="B1771" t="str">
            <v>BANG2050</v>
          </cell>
          <cell r="C1771" t="str">
            <v>Bàng, Đường kính gốc từ 20- 50 cm</v>
          </cell>
          <cell r="D1771" t="str">
            <v>Cây bàng đường kính gốc 45 cm</v>
          </cell>
          <cell r="E1771" t="str">
            <v>cây</v>
          </cell>
          <cell r="F1771">
            <v>141000</v>
          </cell>
        </row>
        <row r="1772">
          <cell r="A1772" t="str">
            <v>BANG46</v>
          </cell>
          <cell r="B1772" t="str">
            <v>BANG2050</v>
          </cell>
          <cell r="C1772" t="str">
            <v>Bàng, Đường kính gốc từ 20- 50 cm</v>
          </cell>
          <cell r="D1772" t="str">
            <v>Cây bàng đường kính gốc 46 cm</v>
          </cell>
          <cell r="E1772" t="str">
            <v>cây</v>
          </cell>
          <cell r="F1772">
            <v>141000</v>
          </cell>
        </row>
        <row r="1773">
          <cell r="A1773" t="str">
            <v>BANG47</v>
          </cell>
          <cell r="B1773" t="str">
            <v>BANG2050</v>
          </cell>
          <cell r="C1773" t="str">
            <v>Bàng, Đường kính gốc từ 20- 50 cm</v>
          </cell>
          <cell r="D1773" t="str">
            <v>Cây bàng đường kính gốc 47 cm</v>
          </cell>
          <cell r="E1773" t="str">
            <v>cây</v>
          </cell>
          <cell r="F1773">
            <v>141000</v>
          </cell>
        </row>
        <row r="1774">
          <cell r="A1774" t="str">
            <v>BANG48</v>
          </cell>
          <cell r="B1774" t="str">
            <v>BANG2050</v>
          </cell>
          <cell r="C1774" t="str">
            <v>Bàng, Đường kính gốc từ 20- 50 cm</v>
          </cell>
          <cell r="D1774" t="str">
            <v>Cây bàng đường kính gốc 48 cm</v>
          </cell>
          <cell r="E1774" t="str">
            <v>cây</v>
          </cell>
          <cell r="F1774">
            <v>141000</v>
          </cell>
        </row>
        <row r="1775">
          <cell r="A1775" t="str">
            <v>BANG49</v>
          </cell>
          <cell r="B1775" t="str">
            <v>BANG2050</v>
          </cell>
          <cell r="C1775" t="str">
            <v>Bàng, Đường kính gốc từ 20- 50 cm</v>
          </cell>
          <cell r="D1775" t="str">
            <v>Cây bàng đường kính gốc 49 cm</v>
          </cell>
          <cell r="E1775" t="str">
            <v>cây</v>
          </cell>
          <cell r="F1775">
            <v>141000</v>
          </cell>
        </row>
        <row r="1776">
          <cell r="A1776" t="str">
            <v>BANG50</v>
          </cell>
          <cell r="B1776" t="str">
            <v>BANG2050</v>
          </cell>
          <cell r="C1776" t="str">
            <v>Bàng, Đường kính gốc từ 20- 50 cm</v>
          </cell>
          <cell r="D1776" t="str">
            <v>Cây bàng đường kính gốc 50 cm</v>
          </cell>
          <cell r="E1776" t="str">
            <v>cây</v>
          </cell>
          <cell r="F1776">
            <v>141000</v>
          </cell>
        </row>
        <row r="1777">
          <cell r="A1777" t="str">
            <v>BANG51</v>
          </cell>
          <cell r="B1777" t="str">
            <v>BANG5050</v>
          </cell>
          <cell r="C1777" t="str">
            <v>Bàng, Đường kính gốc từ 51cm trở lên</v>
          </cell>
          <cell r="D1777" t="str">
            <v>Cây bàng đường kính gốc 51 cm</v>
          </cell>
          <cell r="E1777" t="str">
            <v>cây</v>
          </cell>
          <cell r="F1777">
            <v>185000</v>
          </cell>
        </row>
        <row r="1778">
          <cell r="A1778" t="str">
            <v>BANG52</v>
          </cell>
          <cell r="B1778" t="str">
            <v>BANG5050</v>
          </cell>
          <cell r="C1778" t="str">
            <v>Bàng, Đường kính gốc từ 51cm trở lên</v>
          </cell>
          <cell r="D1778" t="str">
            <v>Cây bàng đường kính gốc 52 cm</v>
          </cell>
          <cell r="E1778" t="str">
            <v>cây</v>
          </cell>
          <cell r="F1778">
            <v>185000</v>
          </cell>
        </row>
        <row r="1779">
          <cell r="A1779" t="str">
            <v>BANG53</v>
          </cell>
          <cell r="B1779" t="str">
            <v>BANG5050</v>
          </cell>
          <cell r="C1779" t="str">
            <v>Bàng, Đường kính gốc từ 51cm trở lên</v>
          </cell>
          <cell r="D1779" t="str">
            <v>Cây bàng đường kính gốc 53 cm</v>
          </cell>
          <cell r="E1779" t="str">
            <v>cây</v>
          </cell>
          <cell r="F1779">
            <v>185000</v>
          </cell>
        </row>
        <row r="1780">
          <cell r="A1780" t="str">
            <v>BANG54</v>
          </cell>
          <cell r="B1780" t="str">
            <v>BANG5050</v>
          </cell>
          <cell r="C1780" t="str">
            <v>Bàng, Đường kính gốc từ 51cm trở lên</v>
          </cell>
          <cell r="D1780" t="str">
            <v>Cây bàng đường kính gốc 54 cm</v>
          </cell>
          <cell r="E1780" t="str">
            <v>cây</v>
          </cell>
          <cell r="F1780">
            <v>185000</v>
          </cell>
        </row>
        <row r="1781">
          <cell r="A1781" t="str">
            <v>BANG55</v>
          </cell>
          <cell r="B1781" t="str">
            <v>BANG5050</v>
          </cell>
          <cell r="C1781" t="str">
            <v>Bàng, Đường kính gốc từ 51cm trở lên</v>
          </cell>
          <cell r="D1781" t="str">
            <v>Cây bàng đường kính gốc 55 cm</v>
          </cell>
          <cell r="E1781" t="str">
            <v>cây</v>
          </cell>
          <cell r="F1781">
            <v>185000</v>
          </cell>
        </row>
        <row r="1782">
          <cell r="A1782" t="str">
            <v>BANG56</v>
          </cell>
          <cell r="B1782" t="str">
            <v>BANG5050</v>
          </cell>
          <cell r="C1782" t="str">
            <v>Bàng, Đường kính gốc từ 51cm trở lên</v>
          </cell>
          <cell r="D1782" t="str">
            <v>Cây bàng đường kính gốc 56 cm</v>
          </cell>
          <cell r="E1782" t="str">
            <v>cây</v>
          </cell>
          <cell r="F1782">
            <v>185000</v>
          </cell>
        </row>
        <row r="1783">
          <cell r="A1783" t="str">
            <v>BANG57</v>
          </cell>
          <cell r="B1783" t="str">
            <v>BANG5050</v>
          </cell>
          <cell r="C1783" t="str">
            <v>Bàng, Đường kính gốc từ 51cm trở lên</v>
          </cell>
          <cell r="D1783" t="str">
            <v>Cây bàng đường kính gốc 57 cm</v>
          </cell>
          <cell r="E1783" t="str">
            <v>cây</v>
          </cell>
          <cell r="F1783">
            <v>185000</v>
          </cell>
        </row>
        <row r="1784">
          <cell r="A1784" t="str">
            <v>BANG58</v>
          </cell>
          <cell r="B1784" t="str">
            <v>BANG5050</v>
          </cell>
          <cell r="C1784" t="str">
            <v>Bàng, Đường kính gốc từ 51cm trở lên</v>
          </cell>
          <cell r="D1784" t="str">
            <v>Cây bàng đường kính gốc 58 cm</v>
          </cell>
          <cell r="E1784" t="str">
            <v>cây</v>
          </cell>
          <cell r="F1784">
            <v>185000</v>
          </cell>
        </row>
        <row r="1785">
          <cell r="A1785" t="str">
            <v>BANG59</v>
          </cell>
          <cell r="B1785" t="str">
            <v>BANG5050</v>
          </cell>
          <cell r="C1785" t="str">
            <v>Bàng, Đường kính gốc từ 51cm trở lên</v>
          </cell>
          <cell r="D1785" t="str">
            <v>Cây bàng đường kính gốc 59 cm</v>
          </cell>
          <cell r="E1785" t="str">
            <v>cây</v>
          </cell>
          <cell r="F1785">
            <v>185000</v>
          </cell>
        </row>
        <row r="1786">
          <cell r="A1786" t="str">
            <v>BANG60</v>
          </cell>
          <cell r="B1786" t="str">
            <v>BANG5050</v>
          </cell>
          <cell r="C1786" t="str">
            <v>Bàng, Đường kính gốc từ 51cm trở lên</v>
          </cell>
          <cell r="D1786" t="str">
            <v>Cây bàng đường kính gốc 60 cm</v>
          </cell>
          <cell r="E1786" t="str">
            <v>cây</v>
          </cell>
          <cell r="F1786">
            <v>185000</v>
          </cell>
        </row>
        <row r="1787">
          <cell r="C1787" t="str">
            <v>Cây Phượng vĩ</v>
          </cell>
        </row>
        <row r="1788">
          <cell r="A1788" t="str">
            <v>PHUONG1</v>
          </cell>
          <cell r="B1788" t="str">
            <v>PHUONG15</v>
          </cell>
          <cell r="C1788" t="str">
            <v>Phượng Vĩ, Đường kính gốc &lt; 5 cm</v>
          </cell>
          <cell r="D1788" t="str">
            <v>Phượng Vĩ, đường kính gốc 1 cm</v>
          </cell>
          <cell r="E1788" t="str">
            <v>cây</v>
          </cell>
          <cell r="F1788">
            <v>46000</v>
          </cell>
        </row>
        <row r="1789">
          <cell r="A1789" t="str">
            <v>PHUONG2</v>
          </cell>
          <cell r="B1789" t="str">
            <v>PHUONG15</v>
          </cell>
          <cell r="C1789" t="str">
            <v>Phượng Vĩ, Đường kính gốc &lt; 5 cm</v>
          </cell>
          <cell r="D1789" t="str">
            <v>Phượng Vĩ, đường kính gốc 2 cm</v>
          </cell>
          <cell r="E1789" t="str">
            <v>cây</v>
          </cell>
          <cell r="F1789">
            <v>46000</v>
          </cell>
        </row>
        <row r="1790">
          <cell r="A1790" t="str">
            <v>PHUONG3</v>
          </cell>
          <cell r="B1790" t="str">
            <v>PHUONG15</v>
          </cell>
          <cell r="C1790" t="str">
            <v>Phượng Vĩ, Đường kính gốc &lt; 5 cm</v>
          </cell>
          <cell r="D1790" t="str">
            <v>Phượng Vĩ, đường kính gốc 3 cm</v>
          </cell>
          <cell r="E1790" t="str">
            <v>cây</v>
          </cell>
          <cell r="F1790">
            <v>46000</v>
          </cell>
        </row>
        <row r="1791">
          <cell r="A1791" t="str">
            <v>PHUONG4</v>
          </cell>
          <cell r="B1791" t="str">
            <v>PHUONG15</v>
          </cell>
          <cell r="C1791" t="str">
            <v>Phượng Vĩ, Đường kính gốc &lt; 5 cm</v>
          </cell>
          <cell r="D1791" t="str">
            <v>Phượng Vĩ, đường kính gốc 4 cm</v>
          </cell>
          <cell r="E1791" t="str">
            <v>cây</v>
          </cell>
          <cell r="F1791">
            <v>46000</v>
          </cell>
        </row>
        <row r="1792">
          <cell r="A1792" t="str">
            <v>PHUONG5</v>
          </cell>
          <cell r="B1792" t="str">
            <v>PHUONG510</v>
          </cell>
          <cell r="C1792" t="str">
            <v>Phượng Vĩ, Đường kính gốc từ trên 5-10 cm</v>
          </cell>
          <cell r="D1792" t="str">
            <v>Phượng Vĩ,  đường kính gốc 5 cm</v>
          </cell>
          <cell r="E1792" t="str">
            <v>cây</v>
          </cell>
          <cell r="F1792">
            <v>97000</v>
          </cell>
        </row>
        <row r="1793">
          <cell r="A1793" t="str">
            <v>PHUONG6</v>
          </cell>
          <cell r="B1793" t="str">
            <v>PHUONG510</v>
          </cell>
          <cell r="C1793" t="str">
            <v>Phượng Vĩ, Đường kính gốc từ trên 5-10 cm</v>
          </cell>
          <cell r="D1793" t="str">
            <v>Phượng Vĩ, đường kính gốc 6 cm</v>
          </cell>
          <cell r="E1793" t="str">
            <v>cây</v>
          </cell>
          <cell r="F1793">
            <v>97000</v>
          </cell>
        </row>
        <row r="1794">
          <cell r="A1794" t="str">
            <v>PHUONG7</v>
          </cell>
          <cell r="B1794" t="str">
            <v>PHUONG510</v>
          </cell>
          <cell r="C1794" t="str">
            <v>Phượng Vĩ, Đường kính gốc từ trên 5-10 cm</v>
          </cell>
          <cell r="D1794" t="str">
            <v>Phượng Vĩ, đường kính gốc 7 cm</v>
          </cell>
          <cell r="E1794" t="str">
            <v>cây</v>
          </cell>
          <cell r="F1794">
            <v>97000</v>
          </cell>
        </row>
        <row r="1795">
          <cell r="A1795" t="str">
            <v>PHUONG8</v>
          </cell>
          <cell r="B1795" t="str">
            <v>PHUONG510</v>
          </cell>
          <cell r="C1795" t="str">
            <v>Phượng Vĩ, Đường kính gốc từ trên 5-10 cm</v>
          </cell>
          <cell r="D1795" t="str">
            <v>Phượng Vĩ,  đường kính gốc 8 cm</v>
          </cell>
          <cell r="E1795" t="str">
            <v>cây</v>
          </cell>
          <cell r="F1795">
            <v>97000</v>
          </cell>
        </row>
        <row r="1796">
          <cell r="A1796" t="str">
            <v>PHUONG9</v>
          </cell>
          <cell r="B1796" t="str">
            <v>PHUONG510</v>
          </cell>
          <cell r="C1796" t="str">
            <v>Phượng Vĩ, Đường kính gốc từ trên 5-10 cm</v>
          </cell>
          <cell r="D1796" t="str">
            <v>Phượng Vĩ,  đường kính gốc 9 cm</v>
          </cell>
          <cell r="E1796" t="str">
            <v>cây</v>
          </cell>
          <cell r="F1796">
            <v>97000</v>
          </cell>
        </row>
        <row r="1797">
          <cell r="A1797" t="str">
            <v>PHUONG10</v>
          </cell>
          <cell r="B1797" t="str">
            <v>PHUONG510</v>
          </cell>
          <cell r="C1797" t="str">
            <v>Phượng Vĩ, Đường kính gốc từ trên 5-10 cm</v>
          </cell>
          <cell r="D1797" t="str">
            <v>Phượng Vĩ,  đường kính gốc 10 cm</v>
          </cell>
          <cell r="E1797" t="str">
            <v>cây</v>
          </cell>
          <cell r="F1797">
            <v>97000</v>
          </cell>
        </row>
        <row r="1798">
          <cell r="A1798" t="str">
            <v>PHUONG11</v>
          </cell>
          <cell r="B1798" t="str">
            <v>PHUONG1113</v>
          </cell>
          <cell r="C1798" t="str">
            <v>Phượng Vĩ, Đường kính gốc từ 11-13 cm</v>
          </cell>
          <cell r="D1798" t="str">
            <v>Phượng Vĩ, đường kính gốc 11 cm</v>
          </cell>
          <cell r="E1798" t="str">
            <v>cây</v>
          </cell>
          <cell r="F1798">
            <v>110000</v>
          </cell>
        </row>
        <row r="1799">
          <cell r="A1799" t="str">
            <v>PHUONG12</v>
          </cell>
          <cell r="B1799" t="str">
            <v>PHUONG1113</v>
          </cell>
          <cell r="C1799" t="str">
            <v>Phượng Vĩ, Đường kính gốc từ 11-13 cm</v>
          </cell>
          <cell r="D1799" t="str">
            <v>Phượng Vĩ,  đường kính gốc 12 cm</v>
          </cell>
          <cell r="E1799" t="str">
            <v>cây</v>
          </cell>
          <cell r="F1799">
            <v>110000</v>
          </cell>
        </row>
        <row r="1800">
          <cell r="A1800" t="str">
            <v>PHUONG13</v>
          </cell>
          <cell r="B1800" t="str">
            <v>PHUONG1113</v>
          </cell>
          <cell r="C1800" t="str">
            <v>Phượng Vĩ, Đường kính gốc từ 11-13 cm</v>
          </cell>
          <cell r="D1800" t="str">
            <v>Phượng Vĩ,  đường kính gốc 13 cm</v>
          </cell>
          <cell r="E1800" t="str">
            <v>cây</v>
          </cell>
          <cell r="F1800">
            <v>110000</v>
          </cell>
        </row>
        <row r="1801">
          <cell r="A1801" t="str">
            <v>PHUONG14</v>
          </cell>
          <cell r="B1801" t="str">
            <v>PHUONG1420</v>
          </cell>
          <cell r="C1801" t="str">
            <v>Phượng Vĩ, Đường kính gốc từ 13-20 cm</v>
          </cell>
          <cell r="D1801" t="str">
            <v>Phượng Vĩ,  đường kính gốc 14 cm</v>
          </cell>
          <cell r="E1801" t="str">
            <v>cây</v>
          </cell>
          <cell r="F1801">
            <v>123000</v>
          </cell>
        </row>
        <row r="1802">
          <cell r="A1802" t="str">
            <v>PHUONG15</v>
          </cell>
          <cell r="B1802" t="str">
            <v>PHUONG1420</v>
          </cell>
          <cell r="C1802" t="str">
            <v>Phượng Vĩ, Đường kính gốc từ 13-20 cm</v>
          </cell>
          <cell r="D1802" t="str">
            <v>Phượng Vĩ,  đường kính gốc 15 cm</v>
          </cell>
          <cell r="E1802" t="str">
            <v>cây</v>
          </cell>
          <cell r="F1802">
            <v>123000</v>
          </cell>
        </row>
        <row r="1803">
          <cell r="A1803" t="str">
            <v>PHUONG16</v>
          </cell>
          <cell r="B1803" t="str">
            <v>PHUONG1420</v>
          </cell>
          <cell r="C1803" t="str">
            <v>Phượng Vĩ, Đường kính gốc từ 13-20 cm</v>
          </cell>
          <cell r="D1803" t="str">
            <v>Phượng Vĩ,  đường kính gốc 16 cm</v>
          </cell>
          <cell r="E1803" t="str">
            <v>cây</v>
          </cell>
          <cell r="F1803">
            <v>123000</v>
          </cell>
        </row>
        <row r="1804">
          <cell r="A1804" t="str">
            <v>PHUONG17</v>
          </cell>
          <cell r="B1804" t="str">
            <v>PHUONG1420</v>
          </cell>
          <cell r="C1804" t="str">
            <v>Phượng Vĩ, Đường kính gốc từ 13-20 cm</v>
          </cell>
          <cell r="D1804" t="str">
            <v>Phượng Vĩ, đường kính gốc 17 cm</v>
          </cell>
          <cell r="E1804" t="str">
            <v>cây</v>
          </cell>
          <cell r="F1804">
            <v>123000</v>
          </cell>
        </row>
        <row r="1805">
          <cell r="A1805" t="str">
            <v>PHUONG18</v>
          </cell>
          <cell r="B1805" t="str">
            <v>PHUONG1420</v>
          </cell>
          <cell r="C1805" t="str">
            <v>Phượng Vĩ, Đường kính gốc từ 13-20 cm</v>
          </cell>
          <cell r="D1805" t="str">
            <v>Phượng Vĩ, đường kính gốc 18 cm</v>
          </cell>
          <cell r="E1805" t="str">
            <v>cây</v>
          </cell>
          <cell r="F1805">
            <v>123000</v>
          </cell>
        </row>
        <row r="1806">
          <cell r="A1806" t="str">
            <v>PHUONG19</v>
          </cell>
          <cell r="B1806" t="str">
            <v>PHUONG1420</v>
          </cell>
          <cell r="C1806" t="str">
            <v>Phượng Vĩ, Đường kính gốc từ 13-20 cm</v>
          </cell>
          <cell r="D1806" t="str">
            <v>Phượng Vĩ, đường kính gốc 19 cm</v>
          </cell>
          <cell r="E1806" t="str">
            <v>cây</v>
          </cell>
          <cell r="F1806">
            <v>123000</v>
          </cell>
        </row>
        <row r="1807">
          <cell r="A1807" t="str">
            <v>PHUONG20</v>
          </cell>
          <cell r="B1807" t="str">
            <v>PHUONG2050</v>
          </cell>
          <cell r="C1807" t="str">
            <v>Phượng Vĩ, Đường kính gốc từ 20- 50 cm</v>
          </cell>
          <cell r="D1807" t="str">
            <v>Phượng Vĩ, đường kính gốc 20 cm</v>
          </cell>
          <cell r="E1807" t="str">
            <v>cây</v>
          </cell>
          <cell r="F1807">
            <v>123000</v>
          </cell>
        </row>
        <row r="1808">
          <cell r="A1808" t="str">
            <v>PHUONG21</v>
          </cell>
          <cell r="B1808" t="str">
            <v>PHUONG2050</v>
          </cell>
          <cell r="C1808" t="str">
            <v>Phượng Vĩ, Đường kính gốc từ 20- 50 cm</v>
          </cell>
          <cell r="D1808" t="str">
            <v>Phượng Vĩ, đường kính gốc 21 cm</v>
          </cell>
          <cell r="E1808" t="str">
            <v>cây</v>
          </cell>
          <cell r="F1808">
            <v>141000</v>
          </cell>
        </row>
        <row r="1809">
          <cell r="A1809" t="str">
            <v>PHUONG22</v>
          </cell>
          <cell r="B1809" t="str">
            <v>PHUONG2050</v>
          </cell>
          <cell r="C1809" t="str">
            <v>Phượng Vĩ, Đường kính gốc từ 20- 50 cm</v>
          </cell>
          <cell r="D1809" t="str">
            <v>Phượng Vĩ, đường kính gốc 22 cm</v>
          </cell>
          <cell r="E1809" t="str">
            <v>cây</v>
          </cell>
          <cell r="F1809">
            <v>141000</v>
          </cell>
        </row>
        <row r="1810">
          <cell r="A1810" t="str">
            <v>PHUONG23</v>
          </cell>
          <cell r="B1810" t="str">
            <v>PHUONG2050</v>
          </cell>
          <cell r="C1810" t="str">
            <v>Phượng Vĩ, Đường kính gốc từ 20- 50 cm</v>
          </cell>
          <cell r="D1810" t="str">
            <v>Phượng Vĩ, đường kính gốc 23 cm</v>
          </cell>
          <cell r="E1810" t="str">
            <v>cây</v>
          </cell>
          <cell r="F1810">
            <v>141000</v>
          </cell>
        </row>
        <row r="1811">
          <cell r="A1811" t="str">
            <v>PHUONG24</v>
          </cell>
          <cell r="B1811" t="str">
            <v>PHUONG2050</v>
          </cell>
          <cell r="C1811" t="str">
            <v>Phượng Vĩ, Đường kính gốc từ 20- 50 cm</v>
          </cell>
          <cell r="D1811" t="str">
            <v>Phượng Vĩ,  đường kính gốc 24 cm</v>
          </cell>
          <cell r="E1811" t="str">
            <v>cây</v>
          </cell>
          <cell r="F1811">
            <v>141000</v>
          </cell>
        </row>
        <row r="1812">
          <cell r="A1812" t="str">
            <v>PHUONG25</v>
          </cell>
          <cell r="B1812" t="str">
            <v>PHUONG2050</v>
          </cell>
          <cell r="C1812" t="str">
            <v>Phượng Vĩ, Đường kính gốc từ 20- 50 cm</v>
          </cell>
          <cell r="D1812" t="str">
            <v>Phượng Vĩ,  đường kính gốc 25 cm</v>
          </cell>
          <cell r="E1812" t="str">
            <v>cây</v>
          </cell>
          <cell r="F1812">
            <v>141000</v>
          </cell>
        </row>
        <row r="1813">
          <cell r="A1813" t="str">
            <v>PHUONG26</v>
          </cell>
          <cell r="B1813" t="str">
            <v>PHUONG2050</v>
          </cell>
          <cell r="C1813" t="str">
            <v>Phượng Vĩ, Đường kính gốc từ 20- 50 cm</v>
          </cell>
          <cell r="D1813" t="str">
            <v>Phượng Vĩ, đường kính gốc 26 cm</v>
          </cell>
          <cell r="E1813" t="str">
            <v>cây</v>
          </cell>
          <cell r="F1813">
            <v>141000</v>
          </cell>
        </row>
        <row r="1814">
          <cell r="A1814" t="str">
            <v>PHUONG27</v>
          </cell>
          <cell r="B1814" t="str">
            <v>PHUONG2050</v>
          </cell>
          <cell r="C1814" t="str">
            <v>Phượng Vĩ, Đường kính gốc từ 20- 50 cm</v>
          </cell>
          <cell r="D1814" t="str">
            <v>Phượng Vĩ,  đường kính gốc 27 cm</v>
          </cell>
          <cell r="E1814" t="str">
            <v>cây</v>
          </cell>
          <cell r="F1814">
            <v>141000</v>
          </cell>
        </row>
        <row r="1815">
          <cell r="A1815" t="str">
            <v>PHUONG28</v>
          </cell>
          <cell r="B1815" t="str">
            <v>PHUONG2050</v>
          </cell>
          <cell r="C1815" t="str">
            <v>Phượng Vĩ, Đường kính gốc từ 20- 50 cm</v>
          </cell>
          <cell r="D1815" t="str">
            <v>Phượng Vĩ, đường kính gốc 28 cm</v>
          </cell>
          <cell r="E1815" t="str">
            <v>cây</v>
          </cell>
          <cell r="F1815">
            <v>141000</v>
          </cell>
        </row>
        <row r="1816">
          <cell r="A1816" t="str">
            <v>PHUONG29</v>
          </cell>
          <cell r="B1816" t="str">
            <v>PHUONG2050</v>
          </cell>
          <cell r="C1816" t="str">
            <v>Phượng Vĩ, Đường kính gốc từ 20- 50 cm</v>
          </cell>
          <cell r="D1816" t="str">
            <v>Phượng Vĩ, đường kính gốc 29 cm</v>
          </cell>
          <cell r="E1816" t="str">
            <v>cây</v>
          </cell>
          <cell r="F1816">
            <v>141000</v>
          </cell>
        </row>
        <row r="1817">
          <cell r="A1817" t="str">
            <v>PHUONG30</v>
          </cell>
          <cell r="B1817" t="str">
            <v>PHUONG2050</v>
          </cell>
          <cell r="C1817" t="str">
            <v>Phượng Vĩ, Đường kính gốc từ 20- 50 cm</v>
          </cell>
          <cell r="D1817" t="str">
            <v>Phượng Vĩ,  đường kính gốc 30 cm</v>
          </cell>
          <cell r="E1817" t="str">
            <v>cây</v>
          </cell>
          <cell r="F1817">
            <v>141000</v>
          </cell>
        </row>
        <row r="1818">
          <cell r="A1818" t="str">
            <v>PHUONG31</v>
          </cell>
          <cell r="B1818" t="str">
            <v>PHUONG2050</v>
          </cell>
          <cell r="C1818" t="str">
            <v>Phượng Vĩ, Đường kính gốc từ 20- 50 cm</v>
          </cell>
          <cell r="D1818" t="str">
            <v>Phượng Vĩ,  đường kính gốc 31 cm</v>
          </cell>
          <cell r="E1818" t="str">
            <v>cây</v>
          </cell>
          <cell r="F1818">
            <v>141000</v>
          </cell>
        </row>
        <row r="1819">
          <cell r="A1819" t="str">
            <v>PHUONG32</v>
          </cell>
          <cell r="B1819" t="str">
            <v>PHUONG2050</v>
          </cell>
          <cell r="C1819" t="str">
            <v>Phượng Vĩ, Đường kính gốc từ 20- 50 cm</v>
          </cell>
          <cell r="D1819" t="str">
            <v>Phượng Vĩ,  đường kính gốc 32 cm</v>
          </cell>
          <cell r="E1819" t="str">
            <v>cây</v>
          </cell>
          <cell r="F1819">
            <v>141000</v>
          </cell>
        </row>
        <row r="1820">
          <cell r="A1820" t="str">
            <v>PHUONG33</v>
          </cell>
          <cell r="B1820" t="str">
            <v>PHUONG2050</v>
          </cell>
          <cell r="C1820" t="str">
            <v>Phượng Vĩ, Đường kính gốc từ 20- 50 cm</v>
          </cell>
          <cell r="D1820" t="str">
            <v>Phượng Vĩ,  đường kính gốc 33 cm</v>
          </cell>
          <cell r="E1820" t="str">
            <v>cây</v>
          </cell>
          <cell r="F1820">
            <v>141000</v>
          </cell>
        </row>
        <row r="1821">
          <cell r="A1821" t="str">
            <v>PHUONG34</v>
          </cell>
          <cell r="B1821" t="str">
            <v>PHUONG2050</v>
          </cell>
          <cell r="C1821" t="str">
            <v>Phượng Vĩ, Đường kính gốc từ 20- 50 cm</v>
          </cell>
          <cell r="D1821" t="str">
            <v>Phượng Vĩ,  đường kính gốc 34 cm</v>
          </cell>
          <cell r="E1821" t="str">
            <v>cây</v>
          </cell>
          <cell r="F1821">
            <v>141000</v>
          </cell>
        </row>
        <row r="1822">
          <cell r="A1822" t="str">
            <v>PHUONG35</v>
          </cell>
          <cell r="B1822" t="str">
            <v>PHUONG2050</v>
          </cell>
          <cell r="C1822" t="str">
            <v>Phượng Vĩ, Đường kính gốc từ 20- 50 cm</v>
          </cell>
          <cell r="D1822" t="str">
            <v>Phượng Vĩ,  đường kính gốc 35 cm</v>
          </cell>
          <cell r="E1822" t="str">
            <v>cây</v>
          </cell>
          <cell r="F1822">
            <v>141000</v>
          </cell>
        </row>
        <row r="1823">
          <cell r="A1823" t="str">
            <v>PHUONG36</v>
          </cell>
          <cell r="B1823" t="str">
            <v>PHUONG2050</v>
          </cell>
          <cell r="C1823" t="str">
            <v>Phượng Vĩ, Đường kính gốc từ 20- 50 cm</v>
          </cell>
          <cell r="D1823" t="str">
            <v>Phượng Vĩ, đường kính gốc 36 cm</v>
          </cell>
          <cell r="E1823" t="str">
            <v>cây</v>
          </cell>
          <cell r="F1823">
            <v>141000</v>
          </cell>
        </row>
        <row r="1824">
          <cell r="A1824" t="str">
            <v>PHUONG37</v>
          </cell>
          <cell r="B1824" t="str">
            <v>PHUONG2050</v>
          </cell>
          <cell r="C1824" t="str">
            <v>Phượng Vĩ, Đường kính gốc từ 20- 50 cm</v>
          </cell>
          <cell r="D1824" t="str">
            <v>Phượng Vĩ, đường kính gốc 37 cm</v>
          </cell>
          <cell r="E1824" t="str">
            <v>cây</v>
          </cell>
          <cell r="F1824">
            <v>141000</v>
          </cell>
        </row>
        <row r="1825">
          <cell r="A1825" t="str">
            <v>PHUONG38</v>
          </cell>
          <cell r="B1825" t="str">
            <v>PHUONG2050</v>
          </cell>
          <cell r="C1825" t="str">
            <v>Phượng Vĩ, Đường kính gốc từ 20- 50 cm</v>
          </cell>
          <cell r="D1825" t="str">
            <v>Phượng Vĩ,  đường kính gốc 38 cm</v>
          </cell>
          <cell r="E1825" t="str">
            <v>cây</v>
          </cell>
          <cell r="F1825">
            <v>141000</v>
          </cell>
        </row>
        <row r="1826">
          <cell r="A1826" t="str">
            <v>PHUONG39</v>
          </cell>
          <cell r="B1826" t="str">
            <v>PHUONG2050</v>
          </cell>
          <cell r="C1826" t="str">
            <v>Phượng Vĩ, Đường kính gốc từ 20- 50 cm</v>
          </cell>
          <cell r="D1826" t="str">
            <v>Phượng Vĩ,  đường kính gốc 39 cm</v>
          </cell>
          <cell r="E1826" t="str">
            <v>cây</v>
          </cell>
          <cell r="F1826">
            <v>141000</v>
          </cell>
        </row>
        <row r="1827">
          <cell r="A1827" t="str">
            <v>PHUONG40</v>
          </cell>
          <cell r="B1827" t="str">
            <v>PHUONG2050</v>
          </cell>
          <cell r="C1827" t="str">
            <v>Phượng Vĩ, Đường kính gốc từ 20- 50 cm</v>
          </cell>
          <cell r="D1827" t="str">
            <v>Phượng Vĩ,  đường kính gốc 40 cm</v>
          </cell>
          <cell r="E1827" t="str">
            <v>cây</v>
          </cell>
          <cell r="F1827">
            <v>141000</v>
          </cell>
        </row>
        <row r="1828">
          <cell r="A1828" t="str">
            <v>PHUONG41</v>
          </cell>
          <cell r="B1828" t="str">
            <v>PHUONG2050</v>
          </cell>
          <cell r="C1828" t="str">
            <v>Phượng Vĩ, Đường kính gốc từ 20- 50 cm</v>
          </cell>
          <cell r="D1828" t="str">
            <v>Phượng Vĩ,  đường kính gốc 41 cm</v>
          </cell>
          <cell r="E1828" t="str">
            <v>cây</v>
          </cell>
          <cell r="F1828">
            <v>141000</v>
          </cell>
        </row>
        <row r="1829">
          <cell r="A1829" t="str">
            <v>PHUONG42</v>
          </cell>
          <cell r="B1829" t="str">
            <v>PHUONG2050</v>
          </cell>
          <cell r="C1829" t="str">
            <v>Phượng Vĩ, Đường kính gốc từ 20- 50 cm</v>
          </cell>
          <cell r="D1829" t="str">
            <v>Phượng Vĩ,  đường kính gốc 42 cm</v>
          </cell>
          <cell r="E1829" t="str">
            <v>cây</v>
          </cell>
          <cell r="F1829">
            <v>141000</v>
          </cell>
        </row>
        <row r="1830">
          <cell r="A1830" t="str">
            <v>PHUONG43</v>
          </cell>
          <cell r="B1830" t="str">
            <v>PHUONG2050</v>
          </cell>
          <cell r="C1830" t="str">
            <v>Phượng Vĩ, Đường kính gốc từ 20- 50 cm</v>
          </cell>
          <cell r="D1830" t="str">
            <v>Phượng Vĩ,  đường kính gốc 43 cm</v>
          </cell>
          <cell r="E1830" t="str">
            <v>cây</v>
          </cell>
          <cell r="F1830">
            <v>141000</v>
          </cell>
        </row>
        <row r="1831">
          <cell r="A1831" t="str">
            <v>PHUONG44</v>
          </cell>
          <cell r="B1831" t="str">
            <v>PHUONG2050</v>
          </cell>
          <cell r="C1831" t="str">
            <v>Phượng Vĩ, Đường kính gốc từ 20- 50 cm</v>
          </cell>
          <cell r="D1831" t="str">
            <v>Phượng Vĩ, đường kính gốc 44 cm</v>
          </cell>
          <cell r="E1831" t="str">
            <v>cây</v>
          </cell>
          <cell r="F1831">
            <v>141000</v>
          </cell>
        </row>
        <row r="1832">
          <cell r="A1832" t="str">
            <v>PHUONG45</v>
          </cell>
          <cell r="B1832" t="str">
            <v>PHUONG2050</v>
          </cell>
          <cell r="C1832" t="str">
            <v>Phượng Vĩ, Đường kính gốc từ 20- 50 cm</v>
          </cell>
          <cell r="D1832" t="str">
            <v>Phượng Vĩ, đường kính gốc 45 cm</v>
          </cell>
          <cell r="E1832" t="str">
            <v>cây</v>
          </cell>
          <cell r="F1832">
            <v>141000</v>
          </cell>
        </row>
        <row r="1833">
          <cell r="A1833" t="str">
            <v>PHUONG46</v>
          </cell>
          <cell r="B1833" t="str">
            <v>PHUONG2050</v>
          </cell>
          <cell r="C1833" t="str">
            <v>Phượng Vĩ, Đường kính gốc từ 20- 50 cm</v>
          </cell>
          <cell r="D1833" t="str">
            <v>Phượng Vĩ, đường kính gốc 46 cm</v>
          </cell>
          <cell r="E1833" t="str">
            <v>cây</v>
          </cell>
          <cell r="F1833">
            <v>141000</v>
          </cell>
        </row>
        <row r="1834">
          <cell r="A1834" t="str">
            <v>PHUONG47</v>
          </cell>
          <cell r="B1834" t="str">
            <v>PHUONG2050</v>
          </cell>
          <cell r="C1834" t="str">
            <v>Phượng Vĩ, Đường kính gốc từ 20- 50 cm</v>
          </cell>
          <cell r="D1834" t="str">
            <v>Phượng Vĩ,  đường kính gốc 47 cm</v>
          </cell>
          <cell r="E1834" t="str">
            <v>cây</v>
          </cell>
          <cell r="F1834">
            <v>141000</v>
          </cell>
        </row>
        <row r="1835">
          <cell r="A1835" t="str">
            <v>PHUONG48</v>
          </cell>
          <cell r="B1835" t="str">
            <v>PHUONG2050</v>
          </cell>
          <cell r="C1835" t="str">
            <v>Phượng Vĩ, Đường kính gốc từ 20- 50 cm</v>
          </cell>
          <cell r="D1835" t="str">
            <v>Phượng Vĩ,  đường kính gốc 48 cm</v>
          </cell>
          <cell r="E1835" t="str">
            <v>cây</v>
          </cell>
          <cell r="F1835">
            <v>141000</v>
          </cell>
        </row>
        <row r="1836">
          <cell r="A1836" t="str">
            <v>PHUONG49</v>
          </cell>
          <cell r="B1836" t="str">
            <v>PHUONG2050</v>
          </cell>
          <cell r="C1836" t="str">
            <v>Phượng Vĩ, Đường kính gốc từ 20- 50 cm</v>
          </cell>
          <cell r="D1836" t="str">
            <v>Phượng Vĩ,  đường kính gốc 49 cm</v>
          </cell>
          <cell r="E1836" t="str">
            <v>cây</v>
          </cell>
          <cell r="F1836">
            <v>141000</v>
          </cell>
        </row>
        <row r="1837">
          <cell r="A1837" t="str">
            <v>PHUONG50</v>
          </cell>
          <cell r="B1837" t="str">
            <v>PHUONG2050</v>
          </cell>
          <cell r="C1837" t="str">
            <v>Phượng Vĩ, Đường kính gốc từ 20- 50 cm</v>
          </cell>
          <cell r="D1837" t="str">
            <v>Phượng Vĩ,  đường kính gốc 50 cm</v>
          </cell>
          <cell r="E1837" t="str">
            <v>cây</v>
          </cell>
          <cell r="F1837">
            <v>141000</v>
          </cell>
        </row>
        <row r="1838">
          <cell r="A1838" t="str">
            <v>PHUONG51</v>
          </cell>
          <cell r="B1838" t="str">
            <v>PHUONG5050</v>
          </cell>
          <cell r="C1838" t="str">
            <v>Phượng Vĩ, Đường kính gốc từ 51cm trở lên</v>
          </cell>
          <cell r="D1838" t="str">
            <v>Phượng Vĩ, đường kính gốc 51 cm</v>
          </cell>
          <cell r="E1838" t="str">
            <v>cây</v>
          </cell>
          <cell r="F1838">
            <v>185000</v>
          </cell>
        </row>
        <row r="1839">
          <cell r="A1839" t="str">
            <v>PHUONG52</v>
          </cell>
          <cell r="B1839" t="str">
            <v>PHUONG5050</v>
          </cell>
          <cell r="C1839" t="str">
            <v>Phượng Vĩ, Đường kính gốc từ 51cm trở lên</v>
          </cell>
          <cell r="D1839" t="str">
            <v>Phượng Vĩ,  đường kính gốc 52 cm</v>
          </cell>
          <cell r="E1839" t="str">
            <v>cây</v>
          </cell>
          <cell r="F1839">
            <v>185000</v>
          </cell>
        </row>
        <row r="1840">
          <cell r="A1840" t="str">
            <v>PHUONG53</v>
          </cell>
          <cell r="B1840" t="str">
            <v>PHUONG5050</v>
          </cell>
          <cell r="C1840" t="str">
            <v>Phượng Vĩ, Đường kính gốc từ 51cm trở lên</v>
          </cell>
          <cell r="D1840" t="str">
            <v>Phượng Vĩ, đường kính gốc 53 cm</v>
          </cell>
          <cell r="E1840" t="str">
            <v>cây</v>
          </cell>
          <cell r="F1840">
            <v>185000</v>
          </cell>
        </row>
        <row r="1841">
          <cell r="A1841" t="str">
            <v>PHUONG54</v>
          </cell>
          <cell r="B1841" t="str">
            <v>PHUONG5050</v>
          </cell>
          <cell r="C1841" t="str">
            <v>Phượng Vĩ, Đường kính gốc từ 51cm trở lên</v>
          </cell>
          <cell r="D1841" t="str">
            <v>Phượng Vĩ,  đường kính gốc 54 cm</v>
          </cell>
          <cell r="E1841" t="str">
            <v>cây</v>
          </cell>
          <cell r="F1841">
            <v>185000</v>
          </cell>
        </row>
        <row r="1842">
          <cell r="A1842" t="str">
            <v>PHUONG55</v>
          </cell>
          <cell r="B1842" t="str">
            <v>PHUONG5050</v>
          </cell>
          <cell r="C1842" t="str">
            <v>Phượng Vĩ, Đường kính gốc từ 51cm trở lên</v>
          </cell>
          <cell r="D1842" t="str">
            <v>Phượng Vĩ,  đường kính gốc 55 cm</v>
          </cell>
          <cell r="E1842" t="str">
            <v>cây</v>
          </cell>
          <cell r="F1842">
            <v>185000</v>
          </cell>
        </row>
        <row r="1843">
          <cell r="A1843" t="str">
            <v>PHUONG56</v>
          </cell>
          <cell r="B1843" t="str">
            <v>PHUONG5050</v>
          </cell>
          <cell r="C1843" t="str">
            <v>Phượng Vĩ, Đường kính gốc từ 51cm trở lên</v>
          </cell>
          <cell r="D1843" t="str">
            <v>Phượng Vĩ, đường kính gốc 56 cm</v>
          </cell>
          <cell r="E1843" t="str">
            <v>cây</v>
          </cell>
          <cell r="F1843">
            <v>185000</v>
          </cell>
        </row>
        <row r="1844">
          <cell r="A1844" t="str">
            <v>PHUONG57</v>
          </cell>
          <cell r="B1844" t="str">
            <v>PHUONG5050</v>
          </cell>
          <cell r="C1844" t="str">
            <v>Phượng Vĩ, Đường kính gốc từ 51cm trở lên</v>
          </cell>
          <cell r="D1844" t="str">
            <v>Phượng Vĩ,  đường kính gốc 57 cm</v>
          </cell>
          <cell r="E1844" t="str">
            <v>cây</v>
          </cell>
          <cell r="F1844">
            <v>185000</v>
          </cell>
        </row>
        <row r="1845">
          <cell r="A1845" t="str">
            <v>PHUONG58</v>
          </cell>
          <cell r="B1845" t="str">
            <v>PHUONG5050</v>
          </cell>
          <cell r="C1845" t="str">
            <v>Phượng Vĩ, Đường kính gốc từ 51cm trở lên</v>
          </cell>
          <cell r="D1845" t="str">
            <v>Phượng Vĩ,  đường kính gốc 58 cm</v>
          </cell>
          <cell r="E1845" t="str">
            <v>cây</v>
          </cell>
          <cell r="F1845">
            <v>185000</v>
          </cell>
        </row>
        <row r="1846">
          <cell r="A1846" t="str">
            <v>PHUONG59</v>
          </cell>
          <cell r="B1846" t="str">
            <v>PHUONG5050</v>
          </cell>
          <cell r="C1846" t="str">
            <v>Phượng Vĩ, Đường kính gốc từ 51cm trở lên</v>
          </cell>
          <cell r="D1846" t="str">
            <v>Phượng Vĩ,  đường kính gốc 59 cm</v>
          </cell>
          <cell r="E1846" t="str">
            <v>cây</v>
          </cell>
          <cell r="F1846">
            <v>185000</v>
          </cell>
        </row>
        <row r="1847">
          <cell r="A1847" t="str">
            <v>PHUONG60</v>
          </cell>
          <cell r="B1847" t="str">
            <v>PHUONG5050</v>
          </cell>
          <cell r="C1847" t="str">
            <v>Phượng Vĩ, Đường kính gốc từ 51cm trở lên</v>
          </cell>
          <cell r="D1847" t="str">
            <v>Phượng Vĩ, đường kính gốc 60 cm</v>
          </cell>
          <cell r="E1847" t="str">
            <v>cây</v>
          </cell>
          <cell r="F1847">
            <v>185000</v>
          </cell>
        </row>
        <row r="1848">
          <cell r="C1848" t="str">
            <v>Tre, Mai</v>
          </cell>
        </row>
        <row r="1849">
          <cell r="A1849" t="str">
            <v>MANG</v>
          </cell>
          <cell r="B1849" t="str">
            <v>MANG</v>
          </cell>
          <cell r="C1849" t="str">
            <v xml:space="preserve"> Măng ĐK &gt; 7cm cao trên 1,5m</v>
          </cell>
          <cell r="D1849" t="str">
            <v xml:space="preserve"> Măng ĐK &gt; 7cm cao trên 1,5m</v>
          </cell>
          <cell r="E1849" t="str">
            <v>cây</v>
          </cell>
          <cell r="F1849">
            <v>12000</v>
          </cell>
        </row>
        <row r="1850">
          <cell r="A1850" t="str">
            <v>TREBT1</v>
          </cell>
          <cell r="B1850" t="str">
            <v>TREBT1</v>
          </cell>
          <cell r="C1850" t="str">
            <v xml:space="preserve"> Tre non, Tre bánh tẻ ĐK gốc &lt; 7cm</v>
          </cell>
          <cell r="D1850" t="str">
            <v xml:space="preserve"> Tre non, Tre bánh tẻ ĐK gốc &lt; 7cm</v>
          </cell>
          <cell r="E1850" t="str">
            <v>cây</v>
          </cell>
          <cell r="F1850">
            <v>15000</v>
          </cell>
        </row>
        <row r="1851">
          <cell r="A1851" t="str">
            <v>TREBT2</v>
          </cell>
          <cell r="B1851" t="str">
            <v>TREBT2</v>
          </cell>
          <cell r="C1851" t="str">
            <v xml:space="preserve"> Tre non, Tre bánh tẻ ĐK gốc &gt; 7cm</v>
          </cell>
          <cell r="D1851" t="str">
            <v xml:space="preserve"> Tre non, Tre bánh tẻ ĐK gốc &gt; 7cm</v>
          </cell>
          <cell r="E1851" t="str">
            <v>cây</v>
          </cell>
          <cell r="F1851">
            <v>25000</v>
          </cell>
        </row>
        <row r="1852">
          <cell r="A1852" t="str">
            <v>TREG1</v>
          </cell>
          <cell r="B1852" t="str">
            <v>TREG1</v>
          </cell>
          <cell r="C1852" t="str">
            <v xml:space="preserve"> Tre già ĐK gốc &lt; 7cm</v>
          </cell>
          <cell r="D1852" t="str">
            <v xml:space="preserve"> Tre già ĐK gốc &lt; 7cm</v>
          </cell>
          <cell r="E1852" t="str">
            <v>cây</v>
          </cell>
          <cell r="F1852">
            <v>26000</v>
          </cell>
        </row>
        <row r="1853">
          <cell r="A1853" t="str">
            <v>TREG2</v>
          </cell>
          <cell r="B1853" t="str">
            <v>TREG2</v>
          </cell>
          <cell r="C1853" t="str">
            <v xml:space="preserve"> Tre già ĐK gốc  &gt; 7cm </v>
          </cell>
          <cell r="D1853" t="str">
            <v xml:space="preserve"> Tre già ĐK gốc  &gt; 7cm </v>
          </cell>
          <cell r="E1853" t="str">
            <v>cây</v>
          </cell>
          <cell r="F1853">
            <v>30000</v>
          </cell>
        </row>
        <row r="1854">
          <cell r="C1854" t="str">
            <v>Cây Lim</v>
          </cell>
        </row>
        <row r="1855">
          <cell r="A1855" t="str">
            <v>LIM1</v>
          </cell>
          <cell r="B1855" t="str">
            <v>LIM15</v>
          </cell>
          <cell r="C1855" t="str">
            <v>Cây Lim, Đường kính gốc &lt; 5 cm</v>
          </cell>
          <cell r="D1855" t="str">
            <v>Cây Lim, Đường kính gốc 1 cm</v>
          </cell>
          <cell r="E1855" t="str">
            <v>cây</v>
          </cell>
          <cell r="F1855">
            <v>94000</v>
          </cell>
        </row>
        <row r="1856">
          <cell r="A1856" t="str">
            <v>LIM2</v>
          </cell>
          <cell r="B1856" t="str">
            <v>LIM15</v>
          </cell>
          <cell r="C1856" t="str">
            <v>Cây Lim, Đường kính gốc &lt; 5 cm</v>
          </cell>
          <cell r="D1856" t="str">
            <v>Cây Lim, Đường kính gốc 2 cm</v>
          </cell>
          <cell r="E1856" t="str">
            <v>cây</v>
          </cell>
          <cell r="F1856">
            <v>94000</v>
          </cell>
        </row>
        <row r="1857">
          <cell r="A1857" t="str">
            <v>LIM3</v>
          </cell>
          <cell r="B1857" t="str">
            <v>LIM15</v>
          </cell>
          <cell r="C1857" t="str">
            <v>Cây Lim, Đường kính gốc &lt; 5 cm</v>
          </cell>
          <cell r="D1857" t="str">
            <v>Cây Lim, Đường kính gốc 3 cm</v>
          </cell>
          <cell r="E1857" t="str">
            <v>cây</v>
          </cell>
          <cell r="F1857">
            <v>94000</v>
          </cell>
        </row>
        <row r="1858">
          <cell r="A1858" t="str">
            <v>LIM4</v>
          </cell>
          <cell r="B1858" t="str">
            <v>LIM15</v>
          </cell>
          <cell r="C1858" t="str">
            <v>Cây Lim, Đường kính gốc &lt; 5 cm</v>
          </cell>
          <cell r="D1858" t="str">
            <v>Cây Lim, Đường kính gốc 4 cm</v>
          </cell>
          <cell r="E1858" t="str">
            <v>cây</v>
          </cell>
          <cell r="F1858">
            <v>94000</v>
          </cell>
        </row>
        <row r="1859">
          <cell r="A1859" t="str">
            <v>LIM5</v>
          </cell>
          <cell r="B1859" t="str">
            <v>LIM510</v>
          </cell>
          <cell r="C1859" t="str">
            <v>Cây Lim, Đường kính gốc từ  5-10 cm</v>
          </cell>
          <cell r="D1859" t="str">
            <v xml:space="preserve"> Lim, Đường kính gốc 5 cm</v>
          </cell>
          <cell r="E1859" t="str">
            <v>cây</v>
          </cell>
          <cell r="F1859">
            <v>152000</v>
          </cell>
        </row>
        <row r="1860">
          <cell r="A1860" t="str">
            <v>LIM6</v>
          </cell>
          <cell r="B1860" t="str">
            <v>LIM510</v>
          </cell>
          <cell r="C1860" t="str">
            <v>Cây Lim, Đường kính gốc từ  5-10 cm</v>
          </cell>
          <cell r="D1860" t="str">
            <v xml:space="preserve"> Lim, Đường kính gốc 6 cm</v>
          </cell>
          <cell r="E1860" t="str">
            <v>cây</v>
          </cell>
          <cell r="F1860">
            <v>152000</v>
          </cell>
        </row>
        <row r="1861">
          <cell r="A1861" t="str">
            <v>LIM7</v>
          </cell>
          <cell r="B1861" t="str">
            <v>LIM510</v>
          </cell>
          <cell r="C1861" t="str">
            <v>Cây Lim, Đường kính gốc từ  5-10 cm</v>
          </cell>
          <cell r="D1861" t="str">
            <v xml:space="preserve"> Lim, Đường kính gốc 7 cm</v>
          </cell>
          <cell r="E1861" t="str">
            <v>cây</v>
          </cell>
          <cell r="F1861">
            <v>152000</v>
          </cell>
        </row>
        <row r="1862">
          <cell r="A1862" t="str">
            <v>LIM8</v>
          </cell>
          <cell r="B1862" t="str">
            <v>LIM510</v>
          </cell>
          <cell r="C1862" t="str">
            <v>Cây Lim, Đường kính gốc từ  5-10 cm</v>
          </cell>
          <cell r="D1862" t="str">
            <v xml:space="preserve"> Lim, Đường kính gốc 8 cm</v>
          </cell>
          <cell r="E1862" t="str">
            <v>cây</v>
          </cell>
          <cell r="F1862">
            <v>152000</v>
          </cell>
        </row>
        <row r="1863">
          <cell r="A1863" t="str">
            <v>LIM9</v>
          </cell>
          <cell r="B1863" t="str">
            <v>LIM510</v>
          </cell>
          <cell r="C1863" t="str">
            <v>Cây Lim, Đường kính gốc từ  5-10 cm</v>
          </cell>
          <cell r="D1863" t="str">
            <v xml:space="preserve"> Lim, Đường kính gốc 9 cm</v>
          </cell>
          <cell r="E1863" t="str">
            <v>cây</v>
          </cell>
          <cell r="F1863">
            <v>152000</v>
          </cell>
        </row>
        <row r="1864">
          <cell r="A1864" t="str">
            <v>LIM10</v>
          </cell>
          <cell r="B1864" t="str">
            <v>LIM510</v>
          </cell>
          <cell r="C1864" t="str">
            <v>Cây Lim, Đường kính gốc từ  5-10 cm</v>
          </cell>
          <cell r="D1864" t="str">
            <v xml:space="preserve"> Lim, Đường kính gốc 10 cm</v>
          </cell>
          <cell r="E1864" t="str">
            <v>cây</v>
          </cell>
          <cell r="F1864">
            <v>152000</v>
          </cell>
        </row>
        <row r="1865">
          <cell r="A1865" t="str">
            <v>LIM11</v>
          </cell>
          <cell r="B1865" t="str">
            <v>LIM1115</v>
          </cell>
          <cell r="C1865" t="str">
            <v>Lim, Đường kính gốc từ trên 10 -13 cm</v>
          </cell>
          <cell r="D1865" t="str">
            <v>Lim, đường kính gốc 11 cm</v>
          </cell>
          <cell r="E1865" t="str">
            <v>cây</v>
          </cell>
          <cell r="F1865">
            <v>161000</v>
          </cell>
        </row>
        <row r="1866">
          <cell r="A1866" t="str">
            <v>LIM12</v>
          </cell>
          <cell r="B1866" t="str">
            <v>LIM1115</v>
          </cell>
          <cell r="C1866" t="str">
            <v>Lim, Đường kính gốc từ trên 10 -13 cm</v>
          </cell>
          <cell r="D1866" t="str">
            <v>Lim, đường kính gốc 12 cm</v>
          </cell>
          <cell r="E1866" t="str">
            <v>cây</v>
          </cell>
          <cell r="F1866">
            <v>161000</v>
          </cell>
        </row>
        <row r="1867">
          <cell r="A1867" t="str">
            <v>LIM13</v>
          </cell>
          <cell r="B1867" t="str">
            <v>LIM1115</v>
          </cell>
          <cell r="C1867" t="str">
            <v>Lim, Đường kính gốc từ trên 10 -13 cm</v>
          </cell>
          <cell r="D1867" t="str">
            <v>Lim, đường kính gốc 13 cm</v>
          </cell>
          <cell r="E1867" t="str">
            <v>cây</v>
          </cell>
          <cell r="F1867">
            <v>197000</v>
          </cell>
        </row>
        <row r="1868">
          <cell r="A1868" t="str">
            <v>LIM14</v>
          </cell>
          <cell r="B1868" t="str">
            <v>LIM1115</v>
          </cell>
          <cell r="C1868" t="str">
            <v>Lim, Đường kính gốc từ trên 13 -20 cm</v>
          </cell>
          <cell r="D1868" t="str">
            <v>Lim,  đường kính gốc 14 cm</v>
          </cell>
          <cell r="E1868" t="str">
            <v>cây</v>
          </cell>
          <cell r="F1868">
            <v>197000</v>
          </cell>
        </row>
        <row r="1869">
          <cell r="A1869" t="str">
            <v>LIM15</v>
          </cell>
          <cell r="B1869" t="str">
            <v>LIM1115</v>
          </cell>
          <cell r="C1869" t="str">
            <v>Lim, Đường kính gốc từ trên 13 -20 cm</v>
          </cell>
          <cell r="D1869" t="str">
            <v>Lim,  đường kính gốc 15 cm</v>
          </cell>
          <cell r="E1869" t="str">
            <v>cây</v>
          </cell>
          <cell r="F1869">
            <v>197000</v>
          </cell>
        </row>
        <row r="1870">
          <cell r="A1870" t="str">
            <v>LIM16</v>
          </cell>
          <cell r="B1870" t="str">
            <v>LIM1620</v>
          </cell>
          <cell r="C1870" t="str">
            <v>Lim, Đường kính gốc từ trên 13 -20 cm</v>
          </cell>
          <cell r="D1870" t="str">
            <v>Lim,  đường kính gốc 16 cm</v>
          </cell>
          <cell r="E1870" t="str">
            <v>cây</v>
          </cell>
          <cell r="F1870">
            <v>197000</v>
          </cell>
        </row>
        <row r="1871">
          <cell r="A1871" t="str">
            <v>LIM17</v>
          </cell>
          <cell r="B1871" t="str">
            <v>LIM1620</v>
          </cell>
          <cell r="C1871" t="str">
            <v>Lim, Đường kính gốc từ trên 13 -20 cm</v>
          </cell>
          <cell r="D1871" t="str">
            <v>Lim,  đường kính gốc 17 cm</v>
          </cell>
          <cell r="E1871" t="str">
            <v>cây</v>
          </cell>
          <cell r="F1871">
            <v>197000</v>
          </cell>
        </row>
        <row r="1872">
          <cell r="A1872" t="str">
            <v>LIM18</v>
          </cell>
          <cell r="B1872" t="str">
            <v>LIM1620</v>
          </cell>
          <cell r="C1872" t="str">
            <v>Lim, Đường kính gốc từ trên 13 -20 cm</v>
          </cell>
          <cell r="D1872" t="str">
            <v>Lim,  đường kính gốc 18 cm</v>
          </cell>
          <cell r="E1872" t="str">
            <v>cây</v>
          </cell>
          <cell r="F1872">
            <v>197000</v>
          </cell>
        </row>
        <row r="1873">
          <cell r="A1873" t="str">
            <v>LIM19</v>
          </cell>
          <cell r="B1873" t="str">
            <v>LIM1620</v>
          </cell>
          <cell r="C1873" t="str">
            <v>Lim, Đường kính gốc từ trên 13 -20 cm</v>
          </cell>
          <cell r="D1873" t="str">
            <v>Lim,  đường kính gốc 19 cm</v>
          </cell>
          <cell r="E1873" t="str">
            <v>cây</v>
          </cell>
          <cell r="F1873">
            <v>197000</v>
          </cell>
        </row>
        <row r="1874">
          <cell r="A1874" t="str">
            <v>LIM20</v>
          </cell>
          <cell r="B1874" t="str">
            <v>LIM1620</v>
          </cell>
          <cell r="C1874" t="str">
            <v>Lim, Đường kính gốc từ trên 13 -20 cm</v>
          </cell>
          <cell r="D1874" t="str">
            <v>Lim,  đường kính gốc 20 cm</v>
          </cell>
          <cell r="E1874" t="str">
            <v>cây</v>
          </cell>
          <cell r="F1874">
            <v>197000</v>
          </cell>
        </row>
        <row r="1875">
          <cell r="A1875" t="str">
            <v>LIM21</v>
          </cell>
          <cell r="B1875" t="str">
            <v>LIM2030</v>
          </cell>
          <cell r="C1875" t="str">
            <v>Lim, Đường kính gốc từ trên 20- 50 cm</v>
          </cell>
          <cell r="D1875" t="str">
            <v>Lim, đường kính gốc 21 cm</v>
          </cell>
          <cell r="E1875" t="str">
            <v>cây</v>
          </cell>
          <cell r="F1875">
            <v>224000</v>
          </cell>
        </row>
        <row r="1876">
          <cell r="A1876" t="str">
            <v>LIM22</v>
          </cell>
          <cell r="B1876" t="str">
            <v>LIM2030</v>
          </cell>
          <cell r="C1876" t="str">
            <v>Lim, Đường kính gốc từ trên 20- 50 cm</v>
          </cell>
          <cell r="D1876" t="str">
            <v>Lim, đường kính gốc 22 cm</v>
          </cell>
          <cell r="E1876" t="str">
            <v>cây</v>
          </cell>
          <cell r="F1876">
            <v>224000</v>
          </cell>
        </row>
        <row r="1877">
          <cell r="A1877" t="str">
            <v>LIM23</v>
          </cell>
          <cell r="B1877" t="str">
            <v>LIM2030</v>
          </cell>
          <cell r="C1877" t="str">
            <v>Lim, Đường kính gốc từ trên 20- 50 cm</v>
          </cell>
          <cell r="D1877" t="str">
            <v>Lim, đường kính gốc 23 cm</v>
          </cell>
          <cell r="E1877" t="str">
            <v>cây</v>
          </cell>
          <cell r="F1877">
            <v>224000</v>
          </cell>
        </row>
        <row r="1878">
          <cell r="A1878" t="str">
            <v>LIM24</v>
          </cell>
          <cell r="B1878" t="str">
            <v>LIM2030</v>
          </cell>
          <cell r="C1878" t="str">
            <v>Lim, Đường kính gốc từ trên 20- 50 cm</v>
          </cell>
          <cell r="D1878" t="str">
            <v>Lim, đường kính gốc 24 cm</v>
          </cell>
          <cell r="E1878" t="str">
            <v>cây</v>
          </cell>
          <cell r="F1878">
            <v>224000</v>
          </cell>
        </row>
        <row r="1879">
          <cell r="A1879" t="str">
            <v>LIM25</v>
          </cell>
          <cell r="B1879" t="str">
            <v>LIM2030</v>
          </cell>
          <cell r="C1879" t="str">
            <v>Lim, Đường kính gốc từ trên 20- 50 cm</v>
          </cell>
          <cell r="D1879" t="str">
            <v>Lim, đường kính gốc 25 cm</v>
          </cell>
          <cell r="E1879" t="str">
            <v>cây</v>
          </cell>
          <cell r="F1879">
            <v>224000</v>
          </cell>
        </row>
        <row r="1880">
          <cell r="A1880" t="str">
            <v>LIM26</v>
          </cell>
          <cell r="B1880" t="str">
            <v>LIM2030</v>
          </cell>
          <cell r="C1880" t="str">
            <v>Lim, Đường kính gốc từ trên 20- 50 cm</v>
          </cell>
          <cell r="D1880" t="str">
            <v>Lim, đường kính gốc 26 cm</v>
          </cell>
          <cell r="E1880" t="str">
            <v>cây</v>
          </cell>
          <cell r="F1880">
            <v>224000</v>
          </cell>
        </row>
        <row r="1881">
          <cell r="A1881" t="str">
            <v>LIM27</v>
          </cell>
          <cell r="B1881" t="str">
            <v>LIM2030</v>
          </cell>
          <cell r="C1881" t="str">
            <v>Lim, Đường kính gốc từ trên 20- 50 cm</v>
          </cell>
          <cell r="D1881" t="str">
            <v>Lim, đường kính gốc 27 cm</v>
          </cell>
          <cell r="E1881" t="str">
            <v>cây</v>
          </cell>
          <cell r="F1881">
            <v>224000</v>
          </cell>
        </row>
        <row r="1882">
          <cell r="A1882" t="str">
            <v>LIM28</v>
          </cell>
          <cell r="B1882" t="str">
            <v>LIM2030</v>
          </cell>
          <cell r="C1882" t="str">
            <v>Lim, Đường kính gốc từ trên 20- 50 cm</v>
          </cell>
          <cell r="D1882" t="str">
            <v>Lim, đường kính gốc 28 cm</v>
          </cell>
          <cell r="E1882" t="str">
            <v>cây</v>
          </cell>
          <cell r="F1882">
            <v>224000</v>
          </cell>
        </row>
        <row r="1883">
          <cell r="A1883" t="str">
            <v>LIM29</v>
          </cell>
          <cell r="B1883" t="str">
            <v>LIM2030</v>
          </cell>
          <cell r="C1883" t="str">
            <v>Lim, Đường kính gốc từ trên 20- 50 cm</v>
          </cell>
          <cell r="D1883" t="str">
            <v>Lim, đường kính gốc 29 cm</v>
          </cell>
          <cell r="E1883" t="str">
            <v>cây</v>
          </cell>
          <cell r="F1883">
            <v>224000</v>
          </cell>
        </row>
        <row r="1884">
          <cell r="A1884" t="str">
            <v>LIM30</v>
          </cell>
          <cell r="B1884" t="str">
            <v>LIM2030</v>
          </cell>
          <cell r="C1884" t="str">
            <v>Lim, Đường kính gốc từ trên 20- 50 cm</v>
          </cell>
          <cell r="D1884" t="str">
            <v>Lim, đường kính gốc 30 cm</v>
          </cell>
          <cell r="E1884" t="str">
            <v>cây</v>
          </cell>
          <cell r="F1884">
            <v>224000</v>
          </cell>
        </row>
        <row r="1885">
          <cell r="A1885" t="str">
            <v>LIM31</v>
          </cell>
          <cell r="B1885" t="str">
            <v>LIM3050</v>
          </cell>
          <cell r="C1885" t="str">
            <v>Lim, Đường kính gốc từ trên 20- 50 cm</v>
          </cell>
          <cell r="D1885" t="str">
            <v>Lim, đường kính gốc 31 cm</v>
          </cell>
          <cell r="E1885" t="str">
            <v>cây</v>
          </cell>
          <cell r="F1885">
            <v>224000</v>
          </cell>
        </row>
        <row r="1886">
          <cell r="A1886" t="str">
            <v>LIM32</v>
          </cell>
          <cell r="B1886" t="str">
            <v>LIM3050</v>
          </cell>
          <cell r="C1886" t="str">
            <v>Lim, Đường kính gốc từ trên 20- 50 cm</v>
          </cell>
          <cell r="D1886" t="str">
            <v>Lim, đường kính gốc 32 cm</v>
          </cell>
          <cell r="E1886" t="str">
            <v>cây</v>
          </cell>
          <cell r="F1886">
            <v>224000</v>
          </cell>
        </row>
        <row r="1887">
          <cell r="A1887" t="str">
            <v>LIM33</v>
          </cell>
          <cell r="B1887" t="str">
            <v>LIM3050</v>
          </cell>
          <cell r="C1887" t="str">
            <v>Lim, Đường kính gốc từ trên 20- 50 cm</v>
          </cell>
          <cell r="D1887" t="str">
            <v>Lim, đường kính gốc 33 cm</v>
          </cell>
          <cell r="E1887" t="str">
            <v>cây</v>
          </cell>
          <cell r="F1887">
            <v>224000</v>
          </cell>
        </row>
        <row r="1888">
          <cell r="A1888" t="str">
            <v>LIM34</v>
          </cell>
          <cell r="B1888" t="str">
            <v>LIM3050</v>
          </cell>
          <cell r="C1888" t="str">
            <v>Lim, Đường kính gốc từ trên 20- 50 cm</v>
          </cell>
          <cell r="D1888" t="str">
            <v>Lim, đường kính gốc 34 cm</v>
          </cell>
          <cell r="E1888" t="str">
            <v>cây</v>
          </cell>
          <cell r="F1888">
            <v>224000</v>
          </cell>
        </row>
        <row r="1889">
          <cell r="A1889" t="str">
            <v>LIM35</v>
          </cell>
          <cell r="B1889" t="str">
            <v>LIM3050</v>
          </cell>
          <cell r="C1889" t="str">
            <v>Lim, Đường kính gốc từ trên 20- 50 cm</v>
          </cell>
          <cell r="D1889" t="str">
            <v>Lim, đường kính gốc 35 cm</v>
          </cell>
          <cell r="E1889" t="str">
            <v>cây</v>
          </cell>
          <cell r="F1889">
            <v>224000</v>
          </cell>
        </row>
        <row r="1890">
          <cell r="A1890" t="str">
            <v>LIM36</v>
          </cell>
          <cell r="B1890" t="str">
            <v>LIM3050</v>
          </cell>
          <cell r="C1890" t="str">
            <v>Lim, Đường kính gốc từ trên 20- 50 cm</v>
          </cell>
          <cell r="D1890" t="str">
            <v>Lim, đường kính gốc 36 cm</v>
          </cell>
          <cell r="E1890" t="str">
            <v>cây</v>
          </cell>
          <cell r="F1890">
            <v>224000</v>
          </cell>
        </row>
        <row r="1891">
          <cell r="A1891" t="str">
            <v>LIM37</v>
          </cell>
          <cell r="B1891" t="str">
            <v>LIM3050</v>
          </cell>
          <cell r="C1891" t="str">
            <v>Lim, Đường kính gốc từ trên 20- 50 cm</v>
          </cell>
          <cell r="D1891" t="str">
            <v>Lim, đường kính gốc 37 cm</v>
          </cell>
          <cell r="E1891" t="str">
            <v>cây</v>
          </cell>
          <cell r="F1891">
            <v>224000</v>
          </cell>
        </row>
        <row r="1892">
          <cell r="A1892" t="str">
            <v>LIM38</v>
          </cell>
          <cell r="B1892" t="str">
            <v>LIM3050</v>
          </cell>
          <cell r="C1892" t="str">
            <v>Lim, Đường kính gốc từ trên 20- 50 cm</v>
          </cell>
          <cell r="D1892" t="str">
            <v>Lim, đường kính gốc 38 cm</v>
          </cell>
          <cell r="E1892" t="str">
            <v>cây</v>
          </cell>
          <cell r="F1892">
            <v>224000</v>
          </cell>
        </row>
        <row r="1893">
          <cell r="A1893" t="str">
            <v>LIM39</v>
          </cell>
          <cell r="B1893" t="str">
            <v>LIM3050</v>
          </cell>
          <cell r="C1893" t="str">
            <v>Lim, Đường kính gốc từ trên 20- 50 cm</v>
          </cell>
          <cell r="D1893" t="str">
            <v>Lim, đường kính gốc 39 cm</v>
          </cell>
          <cell r="E1893" t="str">
            <v>cây</v>
          </cell>
          <cell r="F1893">
            <v>224000</v>
          </cell>
        </row>
      </sheetData>
      <sheetData sheetId="33" refreshError="1"/>
      <sheetData sheetId="34" refreshError="1"/>
      <sheetData sheetId="35" refreshError="1"/>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foxz"/>
      <sheetName val="Kangatang"/>
      <sheetName val="Kangatang_2"/>
      <sheetName val="Kangatang_3"/>
      <sheetName val="Kangatang_4"/>
      <sheetName val="Kangatang_5"/>
      <sheetName val="Kangatang_6"/>
      <sheetName val="Kangatang_7"/>
      <sheetName val="Kangatang_8"/>
      <sheetName val="Kangatang_9"/>
      <sheetName val="Kangatang_10"/>
      <sheetName val="Kangatang_11"/>
      <sheetName val="Kangatang_12"/>
      <sheetName val="Kangatang_13"/>
      <sheetName val="Kangatang_14"/>
      <sheetName val="Kangatang_15"/>
      <sheetName val="Kangatang_16"/>
      <sheetName val="Kangatang_17"/>
      <sheetName val="Kangatang_18"/>
      <sheetName val="Kangatang_19"/>
      <sheetName val="Kangatang_20"/>
      <sheetName val="Kangatang_21"/>
      <sheetName val="Kangatang_22"/>
      <sheetName val="Kangatang_23"/>
      <sheetName val="Kangatang_24"/>
      <sheetName val="Kangatang_25"/>
      <sheetName val="Kangatang_26"/>
      <sheetName val="Kangatang_27"/>
      <sheetName val="Kangatang_28"/>
      <sheetName val="Kangatang_29"/>
      <sheetName val="Kangatang_30"/>
      <sheetName val="Kangatang_31"/>
      <sheetName val="Kangatang_32"/>
      <sheetName val="Kangatang_33"/>
      <sheetName val="Kangatang_34"/>
      <sheetName val="Kangatang_35"/>
      <sheetName val="Kangatang_36"/>
      <sheetName val="Kangatang_37"/>
      <sheetName val="Kangatang_38"/>
      <sheetName val="Kangatang_39"/>
      <sheetName val="Kangatang_40"/>
      <sheetName val="Kangatang_41"/>
      <sheetName val="Kangatang_42"/>
      <sheetName val="Kangatang_43"/>
      <sheetName val="Kangatang_44"/>
      <sheetName val="Kangatang_45"/>
      <sheetName val="Kangatang_46"/>
      <sheetName val="Kangatang_47"/>
      <sheetName val="Kangatang_48"/>
      <sheetName val="Kangatang_49"/>
      <sheetName val="Kangatang_50"/>
      <sheetName val="Kangatang_51"/>
      <sheetName val="Kangatang_52"/>
      <sheetName val="Kangatang_53"/>
      <sheetName val="Kangatang_54"/>
      <sheetName val="Kangatang_55"/>
      <sheetName val="Kangatang_56"/>
      <sheetName val="Kangatang_57"/>
      <sheetName val="Kangatang_58"/>
      <sheetName val="Kangatang_59"/>
      <sheetName val="Kangatang_60"/>
      <sheetName val="Kangatang_61"/>
      <sheetName val="Kangatang_62"/>
      <sheetName val="Kangatang_63"/>
      <sheetName val="Kangatang_64"/>
      <sheetName val="Kangatang_65"/>
      <sheetName val="Kangatang_66"/>
      <sheetName val="Kangatang_67"/>
      <sheetName val="Kangatang_68"/>
      <sheetName val="Kangatang_69"/>
      <sheetName val="Kangatang_70"/>
      <sheetName val="Kangatang_71"/>
      <sheetName val="Kangatang_72"/>
      <sheetName val="Kangatang_73"/>
      <sheetName val="Kangatang_74"/>
      <sheetName val="Kangatang_75"/>
      <sheetName val="Kangatang_76"/>
      <sheetName val="Kangatang_77"/>
      <sheetName val="Kangatang_78"/>
      <sheetName val="Kangatang_79"/>
      <sheetName val="Kangatang_80"/>
      <sheetName val="Kangatang_81"/>
      <sheetName val="Kangatang_82"/>
      <sheetName val="Kangatang_83"/>
      <sheetName val="Kangatang_84"/>
      <sheetName val="Kangatang_85"/>
      <sheetName val="Kangatang_86"/>
      <sheetName val="Kangatang_87"/>
      <sheetName val="Kangatang_88"/>
      <sheetName val="Kangatang_89"/>
      <sheetName val="Kangatang_90"/>
      <sheetName val="Kangatang_91"/>
      <sheetName val="Kangatang_92"/>
      <sheetName val="Kangatang_93"/>
      <sheetName val="Kangatang_94"/>
      <sheetName val="Kangatang_95"/>
      <sheetName val="Kangatang_96"/>
      <sheetName val="Kangatang_97"/>
      <sheetName val="Kangatang_98"/>
      <sheetName val="Kangatang_99"/>
      <sheetName val="Kangatang_100"/>
      <sheetName val="Kangatang_101"/>
      <sheetName val="Kangatang_102"/>
      <sheetName val="Kangatang_103"/>
      <sheetName val="Kangatang_104"/>
      <sheetName val="Kangatang_105"/>
      <sheetName val="Kangatang_106"/>
      <sheetName val="Kangatang_107"/>
      <sheetName val="Kangatang_108"/>
      <sheetName val="Kangatang_109"/>
      <sheetName val="Kangatang_110"/>
      <sheetName val="Kangatang_111"/>
      <sheetName val="Kangatang_112"/>
      <sheetName val="Kangatang_113"/>
      <sheetName val="Kangatang_114"/>
      <sheetName val="Kangatang_115"/>
      <sheetName val="Kangatang_116"/>
      <sheetName val="Kangatang_117"/>
      <sheetName val="Kangatang_118"/>
      <sheetName val="Kangatang_119"/>
      <sheetName val="Kangatang_120"/>
      <sheetName val="Kangatang_121"/>
      <sheetName val="Kangatang_122"/>
      <sheetName val="Kangatang_123"/>
      <sheetName val="Kangatang_124"/>
      <sheetName val="Kangatang_125"/>
      <sheetName val="Kangatang_126"/>
      <sheetName val="Kangatang_127"/>
      <sheetName val="Kangatang_128"/>
      <sheetName val="Kangatang_129"/>
      <sheetName val="Kangatang_130"/>
      <sheetName val="Kangatang_131"/>
      <sheetName val="Kangatang_132"/>
      <sheetName val="Kangatang_133"/>
      <sheetName val="Kangatang_134"/>
      <sheetName val="MADAT_TAISAN"/>
      <sheetName val="MÃ TÀI SẢN"/>
      <sheetName val="TỔNG HỢP VỀ TÀI SẢN"/>
      <sheetName val="TỔNG HỢP BT VỀ ĐẤT"/>
      <sheetName val="PHƯƠNG ÁN CÔNG KHAI "/>
      <sheetName val="Sheet1"/>
      <sheetName val="DS thu hồi Nội Đì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ow r="6">
          <cell r="B6" t="str">
            <v xml:space="preserve">LOẠI ĐẤT, TÀI SẢN </v>
          </cell>
          <cell r="C6" t="str">
            <v>ĐƠN GIÁ BT</v>
          </cell>
          <cell r="D6" t="str">
            <v>HỖ TRỢ 10.000;7.000,5.000,1.500</v>
          </cell>
          <cell r="E6" t="str">
            <v>HỖ TRỢ 3 LẦN GIÁ 
ĐẤT</v>
          </cell>
          <cell r="F6" t="str">
            <v xml:space="preserve">HỖ TRỢ CHI PHÍ ĐẦU TƯ VÀO ĐẤT CỦA ĐẤT GT </v>
          </cell>
          <cell r="G6" t="str">
            <v>HỖ TRỢ ĐẤT CÔNG ÍCH BẰNG 100% ĐƠN GIÁ BT</v>
          </cell>
          <cell r="H6" t="str">
            <v>HỖ TRỢ DI CHUYỂN CHỖ Ở</v>
          </cell>
          <cell r="I6" t="str">
            <v>HỖ TRỢ DI CHUYỂN
MỒ MẢ</v>
          </cell>
          <cell r="J6" t="str">
            <v>CHI PHÍ BỐ TRÍ ĐẤT ĐAI ĐỂ TIẾP NHẬN MỘ</v>
          </cell>
          <cell r="K6" t="str">
            <v>Ghi chú</v>
          </cell>
          <cell r="L6" t="str">
            <v xml:space="preserve"> </v>
          </cell>
          <cell r="M6" t="str">
            <v xml:space="preserve"> </v>
          </cell>
          <cell r="N6" t="str">
            <v xml:space="preserve"> </v>
          </cell>
        </row>
        <row r="7">
          <cell r="B7">
            <v>1</v>
          </cell>
          <cell r="C7">
            <v>2</v>
          </cell>
          <cell r="D7">
            <v>3</v>
          </cell>
          <cell r="E7">
            <v>4</v>
          </cell>
          <cell r="F7">
            <v>5</v>
          </cell>
          <cell r="G7">
            <v>6</v>
          </cell>
          <cell r="H7">
            <v>7</v>
          </cell>
          <cell r="I7">
            <v>8</v>
          </cell>
          <cell r="J7">
            <v>9</v>
          </cell>
          <cell r="K7">
            <v>10</v>
          </cell>
          <cell r="L7">
            <v>11</v>
          </cell>
          <cell r="M7">
            <v>12</v>
          </cell>
          <cell r="N7">
            <v>13</v>
          </cell>
          <cell r="O7">
            <v>14</v>
          </cell>
        </row>
        <row r="8">
          <cell r="B8" t="str">
            <v>VỀ CÁC LOẠI ĐẤT</v>
          </cell>
        </row>
        <row r="9">
          <cell r="B9" t="str">
            <v>ONT</v>
          </cell>
          <cell r="H9">
            <v>0</v>
          </cell>
          <cell r="K9" t="str">
            <v>Đất ở thuộc đoạn ...</v>
          </cell>
        </row>
        <row r="10">
          <cell r="B10" t="str">
            <v>ONT2</v>
          </cell>
          <cell r="H10">
            <v>0</v>
          </cell>
          <cell r="K10" t="str">
            <v>Đất ở thuộc đoạn ...</v>
          </cell>
        </row>
        <row r="11">
          <cell r="B11" t="str">
            <v>ONT3</v>
          </cell>
          <cell r="H11">
            <v>0</v>
          </cell>
          <cell r="K11" t="str">
            <v>Đất ở thuộc đoạn ...</v>
          </cell>
        </row>
        <row r="12">
          <cell r="B12" t="str">
            <v>ONT4</v>
          </cell>
          <cell r="H12">
            <v>0</v>
          </cell>
          <cell r="K12" t="str">
            <v>Đất ở thuộc đoạn ...</v>
          </cell>
        </row>
        <row r="13">
          <cell r="B13" t="str">
            <v>ONT+CLN</v>
          </cell>
          <cell r="C13">
            <v>227500</v>
          </cell>
        </row>
        <row r="14">
          <cell r="B14" t="str">
            <v>CLN</v>
          </cell>
          <cell r="C14">
            <v>21000</v>
          </cell>
          <cell r="H14">
            <v>0</v>
          </cell>
          <cell r="K14">
            <v>0</v>
          </cell>
        </row>
        <row r="15">
          <cell r="B15" t="str">
            <v>LUCCI</v>
          </cell>
          <cell r="C15">
            <v>25000</v>
          </cell>
          <cell r="H15">
            <v>0</v>
          </cell>
          <cell r="K15" t="str">
            <v>Đất nông nghiệp xen kẽ khu dân cư (diện tích đã tính 3 lần hạn mức)</v>
          </cell>
        </row>
        <row r="16">
          <cell r="B16" t="str">
            <v>LNQ12</v>
          </cell>
          <cell r="C16">
            <v>42000</v>
          </cell>
          <cell r="D16">
            <v>7000</v>
          </cell>
          <cell r="E16">
            <v>126000</v>
          </cell>
          <cell r="H16">
            <v>0</v>
          </cell>
          <cell r="K16" t="str">
            <v>Đất nông nghiệp xen kẽ khu dân cư (diện tích đã tính 3 lần hạn mức)</v>
          </cell>
        </row>
        <row r="17">
          <cell r="B17" t="str">
            <v>LNQ13</v>
          </cell>
          <cell r="C17">
            <v>42000</v>
          </cell>
          <cell r="D17">
            <v>7000</v>
          </cell>
          <cell r="E17">
            <v>126000</v>
          </cell>
          <cell r="H17">
            <v>0</v>
          </cell>
          <cell r="K17" t="str">
            <v>Đất nông nghiệp xen kẽ khu dân cư (diện tích đã tính 3 lần hạn mức)</v>
          </cell>
        </row>
        <row r="18">
          <cell r="B18" t="str">
            <v>LNQ14</v>
          </cell>
          <cell r="C18">
            <v>42000</v>
          </cell>
          <cell r="D18">
            <v>7000</v>
          </cell>
          <cell r="E18">
            <v>126000</v>
          </cell>
          <cell r="H18">
            <v>0</v>
          </cell>
          <cell r="K18" t="str">
            <v>Đất nông nghiệp xen kẽ khu dân cư (diện tích đã tính 3 lần hạn mức)</v>
          </cell>
        </row>
        <row r="19">
          <cell r="B19" t="str">
            <v>LNQ21</v>
          </cell>
          <cell r="C19">
            <v>42000</v>
          </cell>
          <cell r="D19">
            <v>7000</v>
          </cell>
          <cell r="E19">
            <v>126000</v>
          </cell>
          <cell r="H19">
            <v>0</v>
          </cell>
          <cell r="K19" t="str">
            <v>Đất vườn ao trong cùng thửa đất có nhà ở (diện tích đã tính 3 lần hạn mức)</v>
          </cell>
        </row>
        <row r="20">
          <cell r="B20" t="str">
            <v>LNQ22</v>
          </cell>
          <cell r="C20">
            <v>42000</v>
          </cell>
          <cell r="D20">
            <v>7000</v>
          </cell>
          <cell r="E20">
            <v>126000</v>
          </cell>
          <cell r="H20">
            <v>0</v>
          </cell>
          <cell r="K20" t="str">
            <v>Đất vườn ao trong cùng thửa đất có nhà ở (diện tích đã tính 3 lần hạn mức)</v>
          </cell>
        </row>
        <row r="21">
          <cell r="B21" t="str">
            <v>LNQ23</v>
          </cell>
          <cell r="C21">
            <v>42000</v>
          </cell>
          <cell r="D21">
            <v>7000</v>
          </cell>
          <cell r="E21">
            <v>126000</v>
          </cell>
          <cell r="H21">
            <v>0</v>
          </cell>
          <cell r="K21" t="str">
            <v>Đất vườn ao trong cùng thửa đất có nhà ở (diện tích đã tính 3 lần hạn mức)</v>
          </cell>
        </row>
        <row r="22">
          <cell r="B22" t="str">
            <v>LNQ24</v>
          </cell>
          <cell r="C22">
            <v>42000</v>
          </cell>
          <cell r="D22">
            <v>7000</v>
          </cell>
          <cell r="E22">
            <v>126000</v>
          </cell>
          <cell r="H22">
            <v>0</v>
          </cell>
          <cell r="K22" t="str">
            <v>Đất vườn ao trong cùng thửa đất có nhà ở (diện tích đã tính 3 lần hạn mức)</v>
          </cell>
        </row>
        <row r="23">
          <cell r="B23" t="str">
            <v>BHK</v>
          </cell>
          <cell r="C23">
            <v>70000</v>
          </cell>
          <cell r="D23">
            <v>10000</v>
          </cell>
          <cell r="E23">
            <v>210000</v>
          </cell>
          <cell r="H23">
            <v>0</v>
          </cell>
          <cell r="K23">
            <v>0</v>
          </cell>
        </row>
        <row r="24">
          <cell r="B24" t="str">
            <v>LUC</v>
          </cell>
          <cell r="C24">
            <v>70000</v>
          </cell>
          <cell r="D24">
            <v>10000</v>
          </cell>
          <cell r="E24">
            <v>210000</v>
          </cell>
          <cell r="H24">
            <v>0</v>
          </cell>
          <cell r="K24">
            <v>0</v>
          </cell>
        </row>
        <row r="25">
          <cell r="B25" t="str">
            <v>TSN</v>
          </cell>
          <cell r="C25">
            <v>16500</v>
          </cell>
          <cell r="H25">
            <v>0</v>
          </cell>
          <cell r="K25">
            <v>0</v>
          </cell>
        </row>
        <row r="26">
          <cell r="B26" t="str">
            <v>RSX1</v>
          </cell>
          <cell r="C26">
            <v>7000</v>
          </cell>
          <cell r="D26">
            <v>5000</v>
          </cell>
          <cell r="E26">
            <v>21000</v>
          </cell>
          <cell r="H26">
            <v>0</v>
          </cell>
          <cell r="K26">
            <v>0</v>
          </cell>
        </row>
        <row r="27">
          <cell r="B27" t="str">
            <v>RSX2</v>
          </cell>
          <cell r="C27">
            <v>7000</v>
          </cell>
          <cell r="D27">
            <v>1500</v>
          </cell>
          <cell r="E27">
            <v>21000</v>
          </cell>
          <cell r="H27">
            <v>0</v>
          </cell>
          <cell r="K27">
            <v>0</v>
          </cell>
        </row>
        <row r="28">
          <cell r="B28" t="str">
            <v>BHKGT</v>
          </cell>
          <cell r="C28">
            <v>35000</v>
          </cell>
        </row>
        <row r="29">
          <cell r="B29" t="str">
            <v>LUCGT</v>
          </cell>
          <cell r="C29">
            <v>35000</v>
          </cell>
        </row>
        <row r="30">
          <cell r="B30" t="str">
            <v>LNQGT</v>
          </cell>
          <cell r="C30">
            <v>10500</v>
          </cell>
        </row>
        <row r="31">
          <cell r="B31" t="str">
            <v>TSNGT</v>
          </cell>
          <cell r="C31">
            <v>8250</v>
          </cell>
        </row>
        <row r="32">
          <cell r="B32" t="str">
            <v>BHKCI</v>
          </cell>
          <cell r="C32">
            <v>70000</v>
          </cell>
        </row>
        <row r="33">
          <cell r="B33" t="str">
            <v>LUCCI</v>
          </cell>
          <cell r="C33">
            <v>70000</v>
          </cell>
        </row>
        <row r="34">
          <cell r="B34" t="str">
            <v>MNCCI</v>
          </cell>
          <cell r="C34">
            <v>16500</v>
          </cell>
        </row>
        <row r="35">
          <cell r="B35" t="str">
            <v>LNQCI</v>
          </cell>
          <cell r="C35">
            <v>21000</v>
          </cell>
        </row>
        <row r="36">
          <cell r="B36" t="str">
            <v>DGT</v>
          </cell>
          <cell r="C36">
            <v>0</v>
          </cell>
          <cell r="D36">
            <v>0</v>
          </cell>
          <cell r="E36">
            <v>0</v>
          </cell>
          <cell r="F36">
            <v>0</v>
          </cell>
        </row>
        <row r="38">
          <cell r="B38" t="str">
            <v>VỀ TÀI SẢN TRÊN ĐẤT</v>
          </cell>
          <cell r="H38">
            <v>0</v>
          </cell>
          <cell r="K38">
            <v>0</v>
          </cell>
        </row>
        <row r="39">
          <cell r="B39" t="str">
            <v>NC1</v>
          </cell>
          <cell r="C39">
            <v>5120000</v>
          </cell>
          <cell r="H39">
            <v>0</v>
          </cell>
          <cell r="K39">
            <v>0</v>
          </cell>
        </row>
        <row r="40">
          <cell r="B40" t="str">
            <v>NC31</v>
          </cell>
          <cell r="C40">
            <v>4834000</v>
          </cell>
          <cell r="H40">
            <v>0</v>
          </cell>
          <cell r="K40">
            <v>0</v>
          </cell>
        </row>
        <row r="41">
          <cell r="B41" t="str">
            <v>NC32</v>
          </cell>
          <cell r="C41">
            <v>3668000</v>
          </cell>
          <cell r="H41">
            <v>0</v>
          </cell>
          <cell r="K41">
            <v>0</v>
          </cell>
        </row>
        <row r="42">
          <cell r="B42" t="str">
            <v>NC33</v>
          </cell>
          <cell r="C42">
            <v>3318000</v>
          </cell>
          <cell r="H42">
            <v>0</v>
          </cell>
          <cell r="K42">
            <v>0</v>
          </cell>
        </row>
        <row r="43">
          <cell r="B43" t="str">
            <v>NC41</v>
          </cell>
          <cell r="C43">
            <v>2544000</v>
          </cell>
          <cell r="H43">
            <v>0</v>
          </cell>
          <cell r="K43">
            <v>0</v>
          </cell>
        </row>
        <row r="44">
          <cell r="B44" t="str">
            <v>NC42</v>
          </cell>
          <cell r="C44">
            <v>2131000</v>
          </cell>
          <cell r="H44">
            <v>0</v>
          </cell>
          <cell r="K44">
            <v>0</v>
          </cell>
        </row>
        <row r="45">
          <cell r="B45" t="str">
            <v>NTA</v>
          </cell>
          <cell r="C45">
            <v>1102000</v>
          </cell>
          <cell r="H45">
            <v>0</v>
          </cell>
          <cell r="K45">
            <v>0</v>
          </cell>
        </row>
        <row r="46">
          <cell r="B46" t="str">
            <v>NTB</v>
          </cell>
          <cell r="C46">
            <v>933000</v>
          </cell>
          <cell r="H46">
            <v>0</v>
          </cell>
          <cell r="K46">
            <v>0</v>
          </cell>
        </row>
        <row r="47">
          <cell r="B47" t="str">
            <v>NTC</v>
          </cell>
          <cell r="C47">
            <v>795000</v>
          </cell>
          <cell r="H47">
            <v>0</v>
          </cell>
          <cell r="K47">
            <v>0</v>
          </cell>
        </row>
        <row r="48">
          <cell r="B48" t="str">
            <v>MXDD</v>
          </cell>
          <cell r="C48">
            <v>965000</v>
          </cell>
          <cell r="H48">
            <v>0</v>
          </cell>
          <cell r="I48">
            <v>2000000</v>
          </cell>
          <cell r="J48">
            <v>1500000</v>
          </cell>
          <cell r="K48">
            <v>0</v>
          </cell>
        </row>
        <row r="49">
          <cell r="B49" t="str">
            <v>MXĐV4</v>
          </cell>
          <cell r="C49">
            <v>2078000</v>
          </cell>
          <cell r="H49">
            <v>0</v>
          </cell>
          <cell r="I49">
            <v>2000000</v>
          </cell>
          <cell r="J49">
            <v>1500000</v>
          </cell>
          <cell r="K49">
            <v>0</v>
          </cell>
        </row>
        <row r="50">
          <cell r="B50" t="str">
            <v>MXĐV45</v>
          </cell>
          <cell r="C50">
            <v>2682000</v>
          </cell>
          <cell r="H50">
            <v>0</v>
          </cell>
          <cell r="I50">
            <v>2000000</v>
          </cell>
          <cell r="J50">
            <v>1500000</v>
          </cell>
          <cell r="K50">
            <v>0</v>
          </cell>
        </row>
        <row r="51">
          <cell r="B51" t="str">
            <v>MXĐV5</v>
          </cell>
          <cell r="C51">
            <v>2926000</v>
          </cell>
          <cell r="H51">
            <v>0</v>
          </cell>
          <cell r="I51">
            <v>2000000</v>
          </cell>
          <cell r="J51">
            <v>1500000</v>
          </cell>
          <cell r="K51">
            <v>0</v>
          </cell>
        </row>
        <row r="52">
          <cell r="B52" t="str">
            <v>MXĐV8</v>
          </cell>
          <cell r="C52">
            <v>4017000</v>
          </cell>
          <cell r="H52">
            <v>0</v>
          </cell>
          <cell r="I52">
            <v>2000000</v>
          </cell>
          <cell r="J52">
            <v>1500000</v>
          </cell>
          <cell r="K52">
            <v>0</v>
          </cell>
        </row>
        <row r="53">
          <cell r="B53" t="str">
            <v>MXĐO4</v>
          </cell>
          <cell r="C53">
            <v>3265000</v>
          </cell>
          <cell r="H53">
            <v>0</v>
          </cell>
          <cell r="I53">
            <v>2000000</v>
          </cell>
          <cell r="J53">
            <v>1500000</v>
          </cell>
          <cell r="K53">
            <v>0</v>
          </cell>
        </row>
        <row r="54">
          <cell r="B54" t="str">
            <v>MXĐO45</v>
          </cell>
          <cell r="C54">
            <v>3911000</v>
          </cell>
          <cell r="H54">
            <v>0</v>
          </cell>
          <cell r="I54">
            <v>2000000</v>
          </cell>
          <cell r="J54">
            <v>1500000</v>
          </cell>
          <cell r="K54">
            <v>0</v>
          </cell>
        </row>
        <row r="55">
          <cell r="B55" t="str">
            <v>MXĐO5</v>
          </cell>
          <cell r="C55">
            <v>4622000</v>
          </cell>
          <cell r="H55">
            <v>0</v>
          </cell>
          <cell r="I55">
            <v>2000000</v>
          </cell>
          <cell r="J55">
            <v>1500000</v>
          </cell>
          <cell r="K55">
            <v>0</v>
          </cell>
        </row>
        <row r="56">
          <cell r="B56" t="str">
            <v>MXĐO8</v>
          </cell>
          <cell r="C56">
            <v>5565000</v>
          </cell>
          <cell r="H56">
            <v>0</v>
          </cell>
          <cell r="I56">
            <v>2000000</v>
          </cell>
          <cell r="J56">
            <v>1500000</v>
          </cell>
          <cell r="K56">
            <v>0</v>
          </cell>
        </row>
        <row r="57">
          <cell r="B57" t="str">
            <v>MC</v>
          </cell>
          <cell r="C57">
            <v>5587000</v>
          </cell>
          <cell r="H57">
            <v>0</v>
          </cell>
          <cell r="I57">
            <v>5000000</v>
          </cell>
          <cell r="J57">
            <v>1500000</v>
          </cell>
          <cell r="K57">
            <v>0</v>
          </cell>
        </row>
        <row r="58">
          <cell r="B58" t="str">
            <v>MC1</v>
          </cell>
          <cell r="C58">
            <v>5587000</v>
          </cell>
          <cell r="H58">
            <v>0</v>
          </cell>
          <cell r="I58">
            <v>5000000</v>
          </cell>
          <cell r="J58">
            <v>1500000</v>
          </cell>
          <cell r="K58">
            <v>0</v>
          </cell>
        </row>
        <row r="59">
          <cell r="B59" t="str">
            <v>MC2</v>
          </cell>
          <cell r="C59">
            <v>5587000</v>
          </cell>
          <cell r="H59">
            <v>0</v>
          </cell>
          <cell r="I59">
            <v>5000000</v>
          </cell>
          <cell r="J59">
            <v>1500000</v>
          </cell>
          <cell r="K59">
            <v>0</v>
          </cell>
        </row>
        <row r="60">
          <cell r="B60" t="str">
            <v>MC3</v>
          </cell>
          <cell r="C60">
            <v>5587000</v>
          </cell>
          <cell r="H60">
            <v>0</v>
          </cell>
          <cell r="I60">
            <v>5000000</v>
          </cell>
          <cell r="J60">
            <v>1500000</v>
          </cell>
          <cell r="K60">
            <v>0</v>
          </cell>
        </row>
        <row r="61">
          <cell r="B61" t="str">
            <v>MCN</v>
          </cell>
          <cell r="C61">
            <v>975000</v>
          </cell>
          <cell r="H61">
            <v>0</v>
          </cell>
          <cell r="I61">
            <v>2000000</v>
          </cell>
          <cell r="J61">
            <v>1500000</v>
          </cell>
          <cell r="K61">
            <v>0</v>
          </cell>
        </row>
        <row r="65">
          <cell r="B65">
            <v>1</v>
          </cell>
          <cell r="C65">
            <v>360</v>
          </cell>
        </row>
        <row r="66">
          <cell r="B66">
            <v>1</v>
          </cell>
          <cell r="C66">
            <v>24</v>
          </cell>
        </row>
        <row r="67">
          <cell r="B67">
            <v>1</v>
          </cell>
          <cell r="C67">
            <v>3600</v>
          </cell>
        </row>
        <row r="68">
          <cell r="B68">
            <v>1</v>
          </cell>
          <cell r="C68">
            <v>10000</v>
          </cell>
        </row>
      </sheetData>
      <sheetData sheetId="137">
        <row r="2">
          <cell r="A2" t="str">
            <v>Mã loại</v>
          </cell>
          <cell r="B2" t="str">
            <v>Mã quy cách</v>
          </cell>
          <cell r="C2" t="str">
            <v>quy cách</v>
          </cell>
          <cell r="D2" t="str">
            <v xml:space="preserve">Phân loại </v>
          </cell>
          <cell r="E2" t="str">
            <v>Đơn vị tính</v>
          </cell>
          <cell r="F2" t="str">
            <v>Đơn giá</v>
          </cell>
          <cell r="G2" t="str">
            <v>Hỗ trợ di chuyển chỗ ở trong phạm vi xã</v>
          </cell>
          <cell r="H2" t="str">
            <v>bồi thường bố trí đất để tiếp nhận mộ (1.5)</v>
          </cell>
          <cell r="I2" t="str">
            <v>BỒI THƯỜNG CHI PHÍ ĐÀO,BỐC,DI CHUYỂN</v>
          </cell>
          <cell r="J2" t="str">
            <v>Bồi thường chi phí bố trí đất đai, đầu tư xây dựng để tiếp nhận mộ</v>
          </cell>
          <cell r="K2" t="str">
            <v>HỖ TRỢ TÂM LINH</v>
          </cell>
          <cell r="L2" t="str">
            <v>HỖ TRỢ KINH PHÍ TỰ DI CHUYỂN</v>
          </cell>
        </row>
        <row r="3">
          <cell r="A3" t="str">
            <v>NBT1</v>
          </cell>
          <cell r="B3" t="str">
            <v>NBT1</v>
          </cell>
          <cell r="C3" t="str">
            <v>Nhà ở biệt thự</v>
          </cell>
          <cell r="D3" t="str">
            <v>Nhà biệt thự</v>
          </cell>
          <cell r="E3" t="str">
            <v>đ/m2 sàn</v>
          </cell>
          <cell r="F3">
            <v>5830000</v>
          </cell>
          <cell r="G3">
            <v>3500000</v>
          </cell>
        </row>
        <row r="4">
          <cell r="A4" t="str">
            <v>NC31</v>
          </cell>
          <cell r="B4" t="str">
            <v>NC31</v>
          </cell>
          <cell r="C4" t="str">
            <v>Nhà ở cấp 3 loại 1 (công trình khép kín từ 3 đến &lt;7 tầng có kết cấu khung chịu lực).</v>
          </cell>
          <cell r="D4" t="str">
            <v>Nhà ở cấp 3, loại 1</v>
          </cell>
          <cell r="E4" t="str">
            <v>đ/m2 sàn</v>
          </cell>
          <cell r="F4">
            <v>5500000</v>
          </cell>
          <cell r="G4">
            <v>3500000</v>
          </cell>
        </row>
        <row r="5">
          <cell r="A5" t="str">
            <v>NC32</v>
          </cell>
          <cell r="B5" t="str">
            <v>NC32</v>
          </cell>
          <cell r="C5" t="str">
            <v>Nhà ở cấp 3 loại 2 (công trình khép kín từ 1 đến 3 tầng có kết cấu khung hoặc tường chịu lực).</v>
          </cell>
          <cell r="D5" t="str">
            <v>Nhà ở cấp 3, loại 2</v>
          </cell>
          <cell r="E5" t="str">
            <v>đ/m2 sàn</v>
          </cell>
          <cell r="F5">
            <v>4180000</v>
          </cell>
          <cell r="G5">
            <v>3500000</v>
          </cell>
        </row>
        <row r="6">
          <cell r="A6" t="str">
            <v>NC33</v>
          </cell>
          <cell r="B6" t="str">
            <v>NC33</v>
          </cell>
          <cell r="C6" t="str">
            <v>Nhà ở cấp 3 loại 3 (công trình khép kín, 1 tầng mái bằng, có kết cấu tường chịu lực)</v>
          </cell>
          <cell r="D6" t="str">
            <v>Nhà ở cấp 3, loại 3</v>
          </cell>
          <cell r="E6" t="str">
            <v>đ/m2 sàn</v>
          </cell>
          <cell r="F6">
            <v>3780000</v>
          </cell>
          <cell r="G6">
            <v>3500000</v>
          </cell>
        </row>
        <row r="7">
          <cell r="A7" t="str">
            <v>NC41</v>
          </cell>
          <cell r="B7" t="str">
            <v>NC41</v>
          </cell>
          <cell r="C7" t="str">
            <v>Nhà ở cấp 4 loại 1 (độc lập, không có công trình phụ, 1 tầng mái tôn, mái ngói)</v>
          </cell>
          <cell r="D7" t="str">
            <v>Nhà ở cấp 4, loại 1</v>
          </cell>
          <cell r="E7" t="str">
            <v>đ/m2 XD</v>
          </cell>
          <cell r="F7">
            <v>2900000</v>
          </cell>
          <cell r="G7">
            <v>3500000</v>
          </cell>
        </row>
        <row r="8">
          <cell r="A8" t="str">
            <v>NC42</v>
          </cell>
          <cell r="B8" t="str">
            <v>NC42</v>
          </cell>
          <cell r="C8" t="str">
            <v>Nhà ở cấp 4 loại 2 (độc lập, không có công trình phụ, 1 tầng mái ngói dạng đơn giản)</v>
          </cell>
          <cell r="D8" t="str">
            <v>Nhà ở cấp 4, loại 2</v>
          </cell>
          <cell r="E8" t="str">
            <v>đ/m2 XD</v>
          </cell>
          <cell r="F8">
            <v>2430000</v>
          </cell>
          <cell r="G8">
            <v>3500000</v>
          </cell>
        </row>
        <row r="10">
          <cell r="C10" t="str">
            <v xml:space="preserve">Công trình phụ: </v>
          </cell>
        </row>
        <row r="11">
          <cell r="C11" t="str">
            <v>(tính cho công trình riêng biệt)</v>
          </cell>
        </row>
        <row r="12">
          <cell r="A12" t="str">
            <v>NBA</v>
          </cell>
          <cell r="B12" t="str">
            <v>NBA</v>
          </cell>
          <cell r="C12" t="str">
            <v>Nhà Bếp loại A</v>
          </cell>
          <cell r="D12" t="str">
            <v>Nhà Bếp loại A</v>
          </cell>
          <cell r="E12" t="str">
            <v>m2/XD</v>
          </cell>
          <cell r="F12">
            <v>1090000</v>
          </cell>
        </row>
        <row r="13">
          <cell r="A13" t="str">
            <v>NBB</v>
          </cell>
          <cell r="B13" t="str">
            <v>NBB</v>
          </cell>
          <cell r="C13" t="str">
            <v>Nhà Bếp loại B</v>
          </cell>
          <cell r="D13" t="str">
            <v>Nhà Bếp loại B</v>
          </cell>
          <cell r="E13" t="str">
            <v>m2/XD</v>
          </cell>
          <cell r="F13">
            <v>920000</v>
          </cell>
        </row>
        <row r="14">
          <cell r="A14" t="str">
            <v>NBC</v>
          </cell>
          <cell r="B14" t="str">
            <v>NBC</v>
          </cell>
          <cell r="C14" t="str">
            <v>Nhà Bếp loại C</v>
          </cell>
          <cell r="D14" t="str">
            <v>Nhà Bếp loại C</v>
          </cell>
          <cell r="E14" t="str">
            <v>m2/XD</v>
          </cell>
          <cell r="F14">
            <v>800000</v>
          </cell>
        </row>
        <row r="15">
          <cell r="A15" t="str">
            <v>CNA1</v>
          </cell>
          <cell r="B15" t="str">
            <v>CNA1</v>
          </cell>
          <cell r="C15" t="str">
            <v>Khu chăn nuôi loại A</v>
          </cell>
          <cell r="D15" t="str">
            <v>Khu chăn nuôi loại A</v>
          </cell>
          <cell r="E15" t="str">
            <v>m2/XD</v>
          </cell>
          <cell r="F15">
            <v>940000</v>
          </cell>
        </row>
        <row r="16">
          <cell r="A16" t="str">
            <v>CNB</v>
          </cell>
          <cell r="B16" t="str">
            <v>CNB</v>
          </cell>
          <cell r="C16" t="str">
            <v>Khu chăn nuôi loại B</v>
          </cell>
          <cell r="D16" t="str">
            <v>Khu chăn nuôi loại B</v>
          </cell>
          <cell r="E16" t="str">
            <v>m2/XD</v>
          </cell>
          <cell r="F16">
            <v>760000</v>
          </cell>
        </row>
        <row r="17">
          <cell r="A17" t="str">
            <v>CNC</v>
          </cell>
          <cell r="B17" t="str">
            <v>CNC</v>
          </cell>
          <cell r="C17" t="str">
            <v>Khu chăn nuôi loại C</v>
          </cell>
          <cell r="D17" t="str">
            <v>Khu chăn nuôi loại C</v>
          </cell>
          <cell r="E17" t="str">
            <v>m2/XD</v>
          </cell>
          <cell r="F17">
            <v>680000</v>
          </cell>
        </row>
        <row r="18">
          <cell r="A18" t="str">
            <v>VSA</v>
          </cell>
          <cell r="B18" t="str">
            <v>VSA</v>
          </cell>
          <cell r="C18" t="str">
            <v>Nhà vệ sinh loại A</v>
          </cell>
          <cell r="D18" t="str">
            <v>Nhà vệ sinh loại A</v>
          </cell>
          <cell r="E18" t="str">
            <v>m2/XD</v>
          </cell>
          <cell r="F18">
            <v>1270000</v>
          </cell>
        </row>
        <row r="19">
          <cell r="A19" t="str">
            <v>VSB</v>
          </cell>
          <cell r="B19" t="str">
            <v>VSB</v>
          </cell>
          <cell r="C19" t="str">
            <v>Nhà vệ sinh loại B</v>
          </cell>
          <cell r="D19" t="str">
            <v>Nhà vệ sinh loại B</v>
          </cell>
          <cell r="E19" t="str">
            <v>m2/XD</v>
          </cell>
          <cell r="F19">
            <v>810000</v>
          </cell>
        </row>
        <row r="20">
          <cell r="A20" t="str">
            <v>VSC</v>
          </cell>
          <cell r="B20" t="str">
            <v>VSC</v>
          </cell>
          <cell r="C20" t="str">
            <v>Nhà vệ sinh loại C</v>
          </cell>
          <cell r="D20" t="str">
            <v>Nhà vệ sinh loại C</v>
          </cell>
          <cell r="E20" t="str">
            <v>m2/XD</v>
          </cell>
          <cell r="F20">
            <v>350000</v>
          </cell>
        </row>
        <row r="21">
          <cell r="A21" t="str">
            <v>VST</v>
          </cell>
          <cell r="B21" t="str">
            <v>VST</v>
          </cell>
          <cell r="C21" t="str">
            <v>Nhà vệ sinh chất lượng thấp</v>
          </cell>
          <cell r="D21" t="str">
            <v>Nhà vệ sinh chất lượng thấp</v>
          </cell>
          <cell r="E21" t="str">
            <v>m2/XD</v>
          </cell>
          <cell r="F21">
            <v>230000</v>
          </cell>
        </row>
        <row r="22">
          <cell r="C22" t="str">
            <v>Các công trình khác</v>
          </cell>
        </row>
        <row r="23">
          <cell r="A23" t="str">
            <v>KOA</v>
          </cell>
          <cell r="B23" t="str">
            <v>KOA</v>
          </cell>
          <cell r="C23" t="str">
            <v>Kiốt loại A</v>
          </cell>
          <cell r="D23" t="str">
            <v>Kiốt loại A</v>
          </cell>
          <cell r="E23" t="str">
            <v>m2</v>
          </cell>
          <cell r="F23">
            <v>770000</v>
          </cell>
        </row>
        <row r="24">
          <cell r="A24" t="str">
            <v>KOB</v>
          </cell>
          <cell r="B24" t="str">
            <v>KOB</v>
          </cell>
          <cell r="C24" t="str">
            <v>Kiốt loại B</v>
          </cell>
          <cell r="D24" t="str">
            <v>Kiốt loại B</v>
          </cell>
          <cell r="E24" t="str">
            <v>m2</v>
          </cell>
          <cell r="F24">
            <v>460000</v>
          </cell>
        </row>
        <row r="25">
          <cell r="A25" t="str">
            <v>KOC</v>
          </cell>
          <cell r="B25" t="str">
            <v>KOC</v>
          </cell>
          <cell r="C25" t="str">
            <v>Kiốt loại C</v>
          </cell>
          <cell r="D25" t="str">
            <v>Kiốt loại C</v>
          </cell>
          <cell r="E25" t="str">
            <v>m2</v>
          </cell>
          <cell r="F25">
            <v>220000</v>
          </cell>
        </row>
        <row r="26">
          <cell r="A26" t="str">
            <v>GXG5</v>
          </cell>
          <cell r="B26" t="str">
            <v>GXG4,5</v>
          </cell>
          <cell r="C26" t="str">
            <v>Gác xép gỗ nhóm 4, 5</v>
          </cell>
          <cell r="D26" t="str">
            <v>Gác xép gỗ nhóm 5</v>
          </cell>
          <cell r="E26" t="str">
            <v>m2</v>
          </cell>
          <cell r="F26">
            <v>360000</v>
          </cell>
        </row>
        <row r="27">
          <cell r="A27" t="str">
            <v>GXG4</v>
          </cell>
          <cell r="B27" t="str">
            <v>GXG4,5</v>
          </cell>
          <cell r="C27" t="str">
            <v>Gác xép gỗ nhóm 4, 5</v>
          </cell>
          <cell r="D27" t="str">
            <v>Gác xép gỗ nhóm 4</v>
          </cell>
          <cell r="E27" t="str">
            <v>m2</v>
          </cell>
          <cell r="F27">
            <v>360000</v>
          </cell>
        </row>
        <row r="28">
          <cell r="A28" t="str">
            <v>GXBT</v>
          </cell>
          <cell r="B28" t="str">
            <v>GXBT</v>
          </cell>
          <cell r="C28" t="str">
            <v>Gác xép bê tông</v>
          </cell>
          <cell r="D28" t="str">
            <v>Gác xép bê tông</v>
          </cell>
          <cell r="E28" t="str">
            <v>m2</v>
          </cell>
          <cell r="F28">
            <v>720000</v>
          </cell>
        </row>
        <row r="29">
          <cell r="A29" t="str">
            <v>TRG1</v>
          </cell>
          <cell r="B29" t="str">
            <v>TRG1</v>
          </cell>
          <cell r="C29" t="str">
            <v>Tường rào xây gạch chỉ 110mm  bổ trụ</v>
          </cell>
          <cell r="D29" t="str">
            <v>Tường rào xây gạch chỉ 110mm  bổ trụ</v>
          </cell>
          <cell r="E29" t="str">
            <v>m2</v>
          </cell>
          <cell r="F29">
            <v>380000</v>
          </cell>
        </row>
        <row r="30">
          <cell r="A30" t="str">
            <v>TRG2</v>
          </cell>
          <cell r="B30" t="str">
            <v>TRG2</v>
          </cell>
          <cell r="C30" t="str">
            <v>Tường rào xây gạch chỉ dày 220mm</v>
          </cell>
          <cell r="D30" t="str">
            <v>Tường rào xây gạch chỉ dày 220mm</v>
          </cell>
          <cell r="E30" t="str">
            <v>m2</v>
          </cell>
          <cell r="F30">
            <v>500000</v>
          </cell>
        </row>
        <row r="31">
          <cell r="A31" t="str">
            <v>TRCN</v>
          </cell>
          <cell r="B31" t="str">
            <v>TRCN</v>
          </cell>
          <cell r="C31" t="str">
            <v>Tường rào xây cay xỉ (cay vôi) dày 100mm, bổ trụ</v>
          </cell>
          <cell r="D31" t="str">
            <v>Tường rào xây cay xỉ dày 110mm</v>
          </cell>
          <cell r="E31" t="str">
            <v>m2</v>
          </cell>
          <cell r="F31">
            <v>140000</v>
          </cell>
        </row>
        <row r="32">
          <cell r="A32" t="str">
            <v>TRC250</v>
          </cell>
          <cell r="B32" t="str">
            <v>TRC250</v>
          </cell>
          <cell r="C32" t="str">
            <v>Tường rào xây cay xỉ ( cay vôi)  dày 250mm</v>
          </cell>
          <cell r="D32" t="str">
            <v>Tường rào xây cay xỉ  dày 250mm</v>
          </cell>
          <cell r="E32" t="str">
            <v>m2</v>
          </cell>
          <cell r="F32">
            <v>220000</v>
          </cell>
        </row>
        <row r="33">
          <cell r="A33" t="str">
            <v>TRBT11</v>
          </cell>
          <cell r="B33" t="str">
            <v>TRBT1</v>
          </cell>
          <cell r="C33" t="str">
            <v>Tường rào xây cay bê tông (gạch papanh) dày 110mm, bổ trụ</v>
          </cell>
          <cell r="D33" t="str">
            <v>Tường rào xây cay bê tông (gạch papanh) dày 110mm, bổ trụ</v>
          </cell>
          <cell r="E33" t="str">
            <v>m2</v>
          </cell>
          <cell r="F33">
            <v>200000</v>
          </cell>
        </row>
        <row r="34">
          <cell r="A34" t="str">
            <v>TRBT13</v>
          </cell>
          <cell r="B34" t="str">
            <v>TRBT2</v>
          </cell>
          <cell r="C34" t="str">
            <v>Tường rào xây cay bê tông (gạch papanh) dày 130mm, bổ trụ</v>
          </cell>
          <cell r="D34" t="str">
            <v>Tường rào xây cay bê tông (gạch papanh) dày 130mm, bổ trụ</v>
          </cell>
          <cell r="E34" t="str">
            <v>m2</v>
          </cell>
          <cell r="F34">
            <v>240000</v>
          </cell>
        </row>
        <row r="35">
          <cell r="A35" t="str">
            <v>TRBT25</v>
          </cell>
          <cell r="B35" t="str">
            <v>TRC250</v>
          </cell>
          <cell r="C35" t="str">
            <v>Tường rào xây cay bê tông (gạch papanh) dày 250mm, bổ trụ</v>
          </cell>
          <cell r="D35" t="str">
            <v>Tường rào xây cay bê tông (gạch papanh) dày 250mm, bổ trụ</v>
          </cell>
          <cell r="E35" t="str">
            <v>m2</v>
          </cell>
          <cell r="F35">
            <v>410000</v>
          </cell>
        </row>
        <row r="36">
          <cell r="A36" t="str">
            <v>TRCĐ</v>
          </cell>
          <cell r="B36" t="str">
            <v>TRCĐ</v>
          </cell>
          <cell r="C36" t="str">
            <v>Tường rào xây cay đất</v>
          </cell>
          <cell r="D36" t="str">
            <v>Tường rào xây cay đất</v>
          </cell>
          <cell r="E36" t="str">
            <v>m2</v>
          </cell>
          <cell r="F36">
            <v>70000</v>
          </cell>
        </row>
        <row r="37">
          <cell r="A37" t="str">
            <v>BMG</v>
          </cell>
          <cell r="B37" t="str">
            <v>BMG</v>
          </cell>
          <cell r="C37" t="str">
            <v>Bán mái có kết cấu:  cột , kèo, xà gồ (đòn tay) làm bằng gỗ hồng sắc hoặc bạch đàn, lợp Fibrô xi măng không có tường bao che</v>
          </cell>
          <cell r="D37" t="str">
            <v>Bán mái kết cấu gỗ, lợp Fibro ximăng</v>
          </cell>
          <cell r="E37" t="str">
            <v>m2</v>
          </cell>
          <cell r="F37">
            <v>153000</v>
          </cell>
        </row>
        <row r="38">
          <cell r="A38" t="str">
            <v>BMS</v>
          </cell>
          <cell r="B38" t="str">
            <v>BMS</v>
          </cell>
          <cell r="C38" t="str">
            <v>Bán mái có kết cấu:  cột , kèo, xà gồ (đòn tay) làm bằng sắt các loại (sắt góc, sắt hộp 40–60, thép bản các loại) lợp tôn Austnam màu, không có tường bao che</v>
          </cell>
          <cell r="D38" t="str">
            <v>Bán mái kết cấu sắt góc,  lợp tôn</v>
          </cell>
          <cell r="E38" t="str">
            <v>m2</v>
          </cell>
          <cell r="F38">
            <v>647000</v>
          </cell>
        </row>
        <row r="39">
          <cell r="A39" t="str">
            <v>KSB40</v>
          </cell>
          <cell r="B39" t="str">
            <v>KSB40</v>
          </cell>
          <cell r="C39" t="str">
            <v>Khung lưới sắt B 40 làm rào chắn</v>
          </cell>
          <cell r="D39" t="str">
            <v>Khung lưới sắt B 40</v>
          </cell>
          <cell r="E39" t="str">
            <v>m2</v>
          </cell>
          <cell r="F39">
            <v>180000</v>
          </cell>
        </row>
        <row r="40">
          <cell r="A40" t="str">
            <v>NLG</v>
          </cell>
          <cell r="B40" t="str">
            <v>NLG</v>
          </cell>
          <cell r="C40" t="str">
            <v>Nền lát gạch liên doanh KT 30x30; 40x40</v>
          </cell>
          <cell r="D40" t="str">
            <v>Nền lát gạch liên doanh</v>
          </cell>
          <cell r="E40" t="str">
            <v>m2</v>
          </cell>
          <cell r="F40">
            <v>280000</v>
          </cell>
        </row>
        <row r="41">
          <cell r="A41" t="str">
            <v>SBT</v>
          </cell>
          <cell r="B41" t="str">
            <v>SBT</v>
          </cell>
          <cell r="C41" t="str">
            <v>Sân bê tông gạch vỡ láng vữa xi măng cát mác 150 dày 2-:- 3 cm</v>
          </cell>
          <cell r="D41" t="str">
            <v>Sân bê tông gạch vỡ, láng vữa xi măng</v>
          </cell>
          <cell r="E41" t="str">
            <v>m2</v>
          </cell>
          <cell r="F41">
            <v>100000</v>
          </cell>
        </row>
        <row r="42">
          <cell r="A42" t="str">
            <v>SGC</v>
          </cell>
          <cell r="B42" t="str">
            <v>SGC</v>
          </cell>
          <cell r="C42" t="str">
            <v>Sân lát gạch chỉ</v>
          </cell>
          <cell r="D42" t="str">
            <v>Sân lát gạch chỉ</v>
          </cell>
          <cell r="E42" t="str">
            <v>m2</v>
          </cell>
          <cell r="F42">
            <v>120000</v>
          </cell>
        </row>
        <row r="43">
          <cell r="A43" t="str">
            <v>SGLN</v>
          </cell>
          <cell r="B43" t="str">
            <v>SGLN</v>
          </cell>
          <cell r="C43" t="str">
            <v>Sân lát gạch lá nem</v>
          </cell>
          <cell r="D43" t="str">
            <v xml:space="preserve">Sân lát gạch lá nem </v>
          </cell>
          <cell r="E43" t="str">
            <v>m2</v>
          </cell>
          <cell r="F43">
            <v>120000</v>
          </cell>
        </row>
        <row r="44">
          <cell r="A44" t="str">
            <v>SV</v>
          </cell>
          <cell r="B44" t="str">
            <v>SV</v>
          </cell>
          <cell r="C44" t="str">
            <v>Sân vôi (dày 5 -:- 10 cm)</v>
          </cell>
          <cell r="D44" t="str">
            <v>Sân vôi dày 5-10 cm</v>
          </cell>
          <cell r="E44" t="str">
            <v>m2</v>
          </cell>
          <cell r="F44">
            <v>60000</v>
          </cell>
        </row>
        <row r="45">
          <cell r="A45" t="str">
            <v>BNK1</v>
          </cell>
          <cell r="B45" t="str">
            <v>BNK1</v>
          </cell>
          <cell r="C45" t="str">
            <v xml:space="preserve"> Bể nước không có tấm đan thành 110 trát vữa xi măng 1 mặt</v>
          </cell>
          <cell r="D45" t="str">
            <v>Bể nước không có tấm đan thành xây 110 trát 1 mặt</v>
          </cell>
          <cell r="E45" t="str">
            <v>m3</v>
          </cell>
          <cell r="F45">
            <v>750000</v>
          </cell>
        </row>
        <row r="46">
          <cell r="A46" t="str">
            <v>BNK2</v>
          </cell>
          <cell r="B46" t="str">
            <v>BNK2</v>
          </cell>
          <cell r="C46" t="str">
            <v xml:space="preserve"> Bể nước không có tấm đan thành 110 trát vữa xi măng 2 mặt</v>
          </cell>
          <cell r="D46" t="str">
            <v>Bể nước không có tấm đan thành xây 110 trát 2 mặt</v>
          </cell>
          <cell r="E46" t="str">
            <v>m3</v>
          </cell>
          <cell r="F46">
            <v>890000</v>
          </cell>
        </row>
        <row r="47">
          <cell r="C47" t="str">
            <v>Bể nước có tấm đan bê tông</v>
          </cell>
        </row>
        <row r="48">
          <cell r="A48" t="str">
            <v>BNC1</v>
          </cell>
          <cell r="B48" t="str">
            <v>BNC1</v>
          </cell>
          <cell r="C48" t="str">
            <v xml:space="preserve"> Bể nước có tấm đan thành 110 trát vữa xi măng 1 mặt</v>
          </cell>
          <cell r="D48" t="str">
            <v>Bể nước có tấm đan bê tông, thành 110, trát vữa xi măng 1 mặt</v>
          </cell>
          <cell r="E48" t="str">
            <v>m3</v>
          </cell>
          <cell r="F48">
            <v>1280000</v>
          </cell>
        </row>
        <row r="49">
          <cell r="A49" t="str">
            <v>BNC2</v>
          </cell>
          <cell r="B49" t="str">
            <v>BNC2</v>
          </cell>
          <cell r="C49" t="str">
            <v xml:space="preserve"> Bể nước có tấm đan thành 110 trát vữa xi măng 2 mặt</v>
          </cell>
          <cell r="D49" t="str">
            <v>Bể nước có tấm đan bê tông, thành 110, trát vữa xi măng 2 mặt</v>
          </cell>
          <cell r="E49" t="str">
            <v>m3</v>
          </cell>
          <cell r="F49">
            <v>1680000</v>
          </cell>
        </row>
        <row r="50">
          <cell r="A50" t="str">
            <v>GK</v>
          </cell>
          <cell r="B50" t="str">
            <v>GK</v>
          </cell>
          <cell r="C50" t="str">
            <v>Giếng khoan thủ công có ống vách lọc, hút nước sâu ≤50 m</v>
          </cell>
          <cell r="D50" t="str">
            <v>Giếng khoan thủ công có ống vách lọc, hút nước sâu</v>
          </cell>
          <cell r="E50" t="str">
            <v>m</v>
          </cell>
          <cell r="F50">
            <v>130000</v>
          </cell>
        </row>
        <row r="51">
          <cell r="C51" t="str">
            <v>Giếng ĐK  ≤ 0,8 m, sâu ≤6 m</v>
          </cell>
        </row>
        <row r="52">
          <cell r="A52" t="str">
            <v>GĐC1</v>
          </cell>
          <cell r="B52" t="str">
            <v>GĐC6</v>
          </cell>
          <cell r="C52" t="str">
            <v>Giếng ĐK ≤ 0,8 m, sâu ≤6 m, đất đào cổ xây gạch</v>
          </cell>
          <cell r="D52" t="str">
            <v>Giếng đất đào, cổ xây gạch sâu 1 m</v>
          </cell>
          <cell r="E52" t="str">
            <v>cái</v>
          </cell>
          <cell r="F52">
            <v>3040000</v>
          </cell>
        </row>
        <row r="53">
          <cell r="A53" t="str">
            <v>GĐC2</v>
          </cell>
          <cell r="B53" t="str">
            <v>GĐC6</v>
          </cell>
          <cell r="C53" t="str">
            <v>Giếng ĐK ≤ 0,8 m, sâu ≤6 m, đất đào cổ xây gạch</v>
          </cell>
          <cell r="D53" t="str">
            <v>Giếng đất đào, cổ xây gạch sâu 2 m</v>
          </cell>
          <cell r="E53" t="str">
            <v>cái</v>
          </cell>
          <cell r="F53">
            <v>3040000</v>
          </cell>
        </row>
        <row r="54">
          <cell r="A54" t="str">
            <v>GĐC3</v>
          </cell>
          <cell r="B54" t="str">
            <v>GĐC6</v>
          </cell>
          <cell r="C54" t="str">
            <v>Giếng ĐK ≤ 0,8 m, sâu ≤6 m, đất đào cổ xây gạch</v>
          </cell>
          <cell r="D54" t="str">
            <v>Giếng đất đào, cổ xây gạch sâu 3 m</v>
          </cell>
          <cell r="E54" t="str">
            <v>cái</v>
          </cell>
          <cell r="F54">
            <v>3040000</v>
          </cell>
        </row>
        <row r="55">
          <cell r="A55" t="str">
            <v>GĐC4</v>
          </cell>
          <cell r="B55" t="str">
            <v>GĐC6</v>
          </cell>
          <cell r="C55" t="str">
            <v>Giếng ĐK ≤ 0,8 m, sâu ≤6 m, đất đào cổ xây gạch</v>
          </cell>
          <cell r="D55" t="str">
            <v>Giếng đất đào, cổ xây gạch sâu 4 m</v>
          </cell>
          <cell r="E55" t="str">
            <v>cái</v>
          </cell>
          <cell r="F55">
            <v>3040000</v>
          </cell>
        </row>
        <row r="56">
          <cell r="A56" t="str">
            <v>GĐC5</v>
          </cell>
          <cell r="B56" t="str">
            <v>GĐC6</v>
          </cell>
          <cell r="C56" t="str">
            <v>Giếng ĐK ≤ 0,8 m, sâu ≤6 m, đất đào cổ xây gạch</v>
          </cell>
          <cell r="D56" t="str">
            <v>Giếng đất đào, cổ xây gạch sâu 5 m</v>
          </cell>
          <cell r="E56" t="str">
            <v>cái</v>
          </cell>
          <cell r="F56">
            <v>3040000</v>
          </cell>
        </row>
        <row r="57">
          <cell r="A57" t="str">
            <v>GĐC6</v>
          </cell>
          <cell r="B57" t="str">
            <v>GĐC6</v>
          </cell>
          <cell r="C57" t="str">
            <v>Giếng ĐK ≤ 0,8 m, sâu ≤6 m, đất đào cổ xây gạch</v>
          </cell>
          <cell r="D57" t="str">
            <v>Giếng đất đào, cổ xây gạch sâu 6 m</v>
          </cell>
          <cell r="E57" t="str">
            <v>cái</v>
          </cell>
          <cell r="F57">
            <v>3040000</v>
          </cell>
        </row>
        <row r="58">
          <cell r="A58" t="str">
            <v>GCG1</v>
          </cell>
          <cell r="B58" t="str">
            <v>GCG6</v>
          </cell>
          <cell r="C58" t="str">
            <v>Giếng ĐK ≤ 0,8 m, sâu ≤6 m, cuốn gạch từ đáy lên</v>
          </cell>
          <cell r="D58" t="str">
            <v>Giếng cuốn gạch từ đáy lên sâu 1 m</v>
          </cell>
          <cell r="E58" t="str">
            <v>cái</v>
          </cell>
          <cell r="F58">
            <v>4270000</v>
          </cell>
        </row>
        <row r="59">
          <cell r="A59" t="str">
            <v>GCG2</v>
          </cell>
          <cell r="B59" t="str">
            <v>GCG6</v>
          </cell>
          <cell r="C59" t="str">
            <v>Giếng ĐK ≤ 0,8 m, sâu ≤6 m, cuốn gạch từ đáy lên</v>
          </cell>
          <cell r="D59" t="str">
            <v>Giếng cuốn gạch từ đáy lên sâu 2 m</v>
          </cell>
          <cell r="E59" t="str">
            <v>cái</v>
          </cell>
          <cell r="F59">
            <v>4270000</v>
          </cell>
        </row>
        <row r="60">
          <cell r="A60" t="str">
            <v>GCG3</v>
          </cell>
          <cell r="B60" t="str">
            <v>GCG6</v>
          </cell>
          <cell r="C60" t="str">
            <v>Giếng ĐK ≤ 0,8 m, sâu ≤6 m, cuốn gạch từ đáy lên</v>
          </cell>
          <cell r="D60" t="str">
            <v>Giếng cuốn gạch từ đáy lên sâu 3 m</v>
          </cell>
          <cell r="E60" t="str">
            <v>cái</v>
          </cell>
          <cell r="F60">
            <v>4270000</v>
          </cell>
        </row>
        <row r="61">
          <cell r="A61" t="str">
            <v>GCG4</v>
          </cell>
          <cell r="B61" t="str">
            <v>GCG6</v>
          </cell>
          <cell r="C61" t="str">
            <v>Giếng ĐK ≤ 0,8 m, sâu ≤6 m, cuốn gạch từ đáy lên</v>
          </cell>
          <cell r="D61" t="str">
            <v>Giếng cuốn gạch từ đáy lên sâu 4 m</v>
          </cell>
          <cell r="E61" t="str">
            <v>cái</v>
          </cell>
          <cell r="F61">
            <v>4270000</v>
          </cell>
        </row>
        <row r="62">
          <cell r="A62" t="str">
            <v>GCG5</v>
          </cell>
          <cell r="B62" t="str">
            <v>GCG6</v>
          </cell>
          <cell r="C62" t="str">
            <v>Giếng ĐK ≤ 0,8 m, sâu ≤6 m, cuốn gạch từ đáy lên</v>
          </cell>
          <cell r="D62" t="str">
            <v>Giếng cuốn gạch từ đáy lên sâu 5 m</v>
          </cell>
          <cell r="E62" t="str">
            <v>cái</v>
          </cell>
          <cell r="F62">
            <v>4270000</v>
          </cell>
        </row>
        <row r="63">
          <cell r="A63" t="str">
            <v>GCG6</v>
          </cell>
          <cell r="B63" t="str">
            <v>GCG6</v>
          </cell>
          <cell r="C63" t="str">
            <v>Giếng ĐK ≤ 0,8 m, sâu ≤6 m, cuốn gạch từ đáy lên</v>
          </cell>
          <cell r="D63" t="str">
            <v>Giếng cuốn gạch từ đáy lên sâu 6 m</v>
          </cell>
          <cell r="E63" t="str">
            <v>cái</v>
          </cell>
          <cell r="F63">
            <v>4270000</v>
          </cell>
        </row>
        <row r="64">
          <cell r="C64" t="str">
            <v>Giếng ĐK từ 0,9 -:- 1,0 m, sâu 7-:-10 m</v>
          </cell>
        </row>
        <row r="65">
          <cell r="A65" t="str">
            <v>GĐC7</v>
          </cell>
          <cell r="B65" t="str">
            <v>GĐC7</v>
          </cell>
          <cell r="C65" t="str">
            <v>Giếng ĐK từ 0,9 -:- 1,0 m, sâu 7-:-10 m, đất đào, cổ xây gạch</v>
          </cell>
          <cell r="D65" t="str">
            <v>Giếng đất đào, cổ xây gạch sâu 7 m</v>
          </cell>
          <cell r="E65" t="str">
            <v>cái</v>
          </cell>
          <cell r="F65">
            <v>4790000</v>
          </cell>
        </row>
        <row r="66">
          <cell r="A66" t="str">
            <v>GĐC8</v>
          </cell>
          <cell r="B66" t="str">
            <v>GĐC7</v>
          </cell>
          <cell r="C66" t="str">
            <v>Giếng ĐK từ 0,9 -:- 1,0 m, sâu 7-:-10 m, đất đào, cổ xây gạch</v>
          </cell>
          <cell r="D66" t="str">
            <v>Giếng đất đào, cổ xây gạch sâu 8 m</v>
          </cell>
          <cell r="E66" t="str">
            <v>cái</v>
          </cell>
          <cell r="F66">
            <v>4790000</v>
          </cell>
        </row>
        <row r="67">
          <cell r="A67" t="str">
            <v>GĐC9</v>
          </cell>
          <cell r="B67" t="str">
            <v>GĐC7</v>
          </cell>
          <cell r="C67" t="str">
            <v>Giếng ĐK từ 0,9 -:- 1,0 m, sâu 7-:-10 m, đất đào, cổ xây gạch</v>
          </cell>
          <cell r="D67" t="str">
            <v>Giếng đất đào, cổ xây gạch sâu 9 m</v>
          </cell>
          <cell r="E67" t="str">
            <v>cái</v>
          </cell>
          <cell r="F67">
            <v>4790000</v>
          </cell>
        </row>
        <row r="68">
          <cell r="A68" t="str">
            <v>GĐC10</v>
          </cell>
          <cell r="B68" t="str">
            <v>GĐC7</v>
          </cell>
          <cell r="C68" t="str">
            <v>Giếng ĐK từ 0,9 -:- 1,0 m, sâu 7-:-10 m, đất đào, cổ xây gạch</v>
          </cell>
          <cell r="D68" t="str">
            <v>Giếng đất đào, cổ xây gạch sâu 10 m</v>
          </cell>
          <cell r="E68" t="str">
            <v>cái</v>
          </cell>
          <cell r="F68">
            <v>4790000</v>
          </cell>
        </row>
        <row r="69">
          <cell r="A69" t="str">
            <v>GCG7</v>
          </cell>
          <cell r="B69" t="str">
            <v>GCG7</v>
          </cell>
          <cell r="C69" t="str">
            <v xml:space="preserve">Giếng ĐK từ 0,9 -:- 1,0 m, sâu 7-:-10 m, cuốn gạch từ đáy lên </v>
          </cell>
          <cell r="D69" t="str">
            <v xml:space="preserve">Giếng cuốn gạch từ đáy lên sâu 7 m </v>
          </cell>
          <cell r="E69" t="str">
            <v>cái</v>
          </cell>
          <cell r="F69">
            <v>6890000</v>
          </cell>
        </row>
        <row r="70">
          <cell r="A70" t="str">
            <v>GCG8</v>
          </cell>
          <cell r="B70" t="str">
            <v>GCG7</v>
          </cell>
          <cell r="C70" t="str">
            <v xml:space="preserve">Giếng ĐK từ 0,9 -:- 1,0 m, sâu 7-:-10 m, cuốn gạch từ đáy lên </v>
          </cell>
          <cell r="D70" t="str">
            <v xml:space="preserve">Giếng cuốn gạch từ đáy lên sâu 8 m </v>
          </cell>
          <cell r="E70" t="str">
            <v>cái</v>
          </cell>
          <cell r="F70">
            <v>6890000</v>
          </cell>
        </row>
        <row r="71">
          <cell r="A71" t="str">
            <v>GCG9</v>
          </cell>
          <cell r="B71" t="str">
            <v>GCG7</v>
          </cell>
          <cell r="C71" t="str">
            <v xml:space="preserve">Giếng ĐK từ 0,9 -:- 1,0 m, sâu 7-:-10 m, cuốn gạch từ đáy lên </v>
          </cell>
          <cell r="D71" t="str">
            <v xml:space="preserve">Giếng cuốn gạch từ đáy lên sâu 9 m </v>
          </cell>
          <cell r="E71" t="str">
            <v>cái</v>
          </cell>
          <cell r="F71">
            <v>6890000</v>
          </cell>
        </row>
        <row r="72">
          <cell r="A72" t="str">
            <v>GCG10</v>
          </cell>
          <cell r="B72" t="str">
            <v>GCG7</v>
          </cell>
          <cell r="C72" t="str">
            <v xml:space="preserve">Giếng ĐK từ 0,9 -:- 1,0 m, sâu 7-:-10 m, cuốn gạch từ đáy lên </v>
          </cell>
          <cell r="D72" t="str">
            <v xml:space="preserve">Giếng cuốn gạch từ đáy lên sâu 10 m </v>
          </cell>
          <cell r="E72" t="str">
            <v>cái</v>
          </cell>
          <cell r="F72">
            <v>6890000</v>
          </cell>
        </row>
        <row r="73">
          <cell r="C73" t="str">
            <v>Giếng ĐK từ 1-:-1,5  m, sâu &gt;10 m</v>
          </cell>
        </row>
        <row r="74">
          <cell r="A74" t="str">
            <v>GCG11</v>
          </cell>
          <cell r="B74" t="str">
            <v>CGC10</v>
          </cell>
          <cell r="C74" t="str">
            <v xml:space="preserve">Giếng ĐK từ 1-:-1,5  m, sâu &gt;10 m, đất đào, cổ xây gạch </v>
          </cell>
          <cell r="D74" t="str">
            <v>Giếng đất đào, cổ xây gạch sâu 11 m</v>
          </cell>
          <cell r="E74" t="str">
            <v>cái</v>
          </cell>
          <cell r="F74">
            <v>5360000</v>
          </cell>
        </row>
        <row r="75">
          <cell r="A75" t="str">
            <v>GCG12</v>
          </cell>
          <cell r="B75" t="str">
            <v>CGC10</v>
          </cell>
          <cell r="C75" t="str">
            <v xml:space="preserve">Giếng ĐK từ 1-:-1,5  m, sâu &gt;10 m, đất đào, cổ xây gạch </v>
          </cell>
          <cell r="D75" t="str">
            <v>Giếng đất đào, cổ xây gạch sâu 12 m</v>
          </cell>
          <cell r="E75" t="str">
            <v>cái</v>
          </cell>
          <cell r="F75">
            <v>5360000</v>
          </cell>
        </row>
        <row r="76">
          <cell r="A76" t="str">
            <v>GCG13</v>
          </cell>
          <cell r="B76" t="str">
            <v>CGC10</v>
          </cell>
          <cell r="C76" t="str">
            <v xml:space="preserve">Giếng ĐK từ 1-:-1,5  m, sâu &gt;10 m, đất đào, cổ xây gạch </v>
          </cell>
          <cell r="D76" t="str">
            <v>Giếng đất đào, cổ xây gạch sâu 13 m</v>
          </cell>
          <cell r="E76" t="str">
            <v>cái</v>
          </cell>
          <cell r="F76">
            <v>5360000</v>
          </cell>
        </row>
        <row r="77">
          <cell r="A77" t="str">
            <v>GCG14</v>
          </cell>
          <cell r="B77" t="str">
            <v>CGC10</v>
          </cell>
          <cell r="C77" t="str">
            <v xml:space="preserve">Giếng ĐK từ 1-:-1,5  m, sâu &gt;10 m, đất đào, cổ xây gạch </v>
          </cell>
          <cell r="D77" t="str">
            <v>Giếng đất đào, cổ xây gạch sâu 14 m</v>
          </cell>
          <cell r="E77" t="str">
            <v>cái</v>
          </cell>
          <cell r="F77">
            <v>5360000</v>
          </cell>
        </row>
        <row r="78">
          <cell r="A78" t="str">
            <v>GCG15</v>
          </cell>
          <cell r="B78" t="str">
            <v>CGC10</v>
          </cell>
          <cell r="C78" t="str">
            <v xml:space="preserve">Giếng ĐK từ 1-:-1,5  m, sâu &gt;10 m, đất đào, cổ xây gạch </v>
          </cell>
          <cell r="D78" t="str">
            <v>Giếng đất đào, cổ xây gạch sâu 15 m</v>
          </cell>
          <cell r="E78" t="str">
            <v>cái</v>
          </cell>
          <cell r="F78">
            <v>5360000</v>
          </cell>
        </row>
        <row r="79">
          <cell r="A79" t="str">
            <v>GCG 11</v>
          </cell>
          <cell r="B79" t="str">
            <v>GCG10</v>
          </cell>
          <cell r="C79" t="str">
            <v>Giếng ĐK từ 1-:-1,5  m, sâu &gt;10 m, cuốn gạch từ đáy lên</v>
          </cell>
          <cell r="D79" t="str">
            <v xml:space="preserve">Giếng cuốn gạch từ đáy lên sâu 11 m </v>
          </cell>
          <cell r="E79" t="str">
            <v>cái</v>
          </cell>
          <cell r="F79">
            <v>10360000</v>
          </cell>
        </row>
        <row r="80">
          <cell r="A80" t="str">
            <v>GCG 12</v>
          </cell>
          <cell r="B80" t="str">
            <v>GCG10</v>
          </cell>
          <cell r="C80" t="str">
            <v>Giếng ĐK từ 1-:-1,5  m, sâu &gt;10 m, cuốn gạch từ đáy lên</v>
          </cell>
          <cell r="D80" t="str">
            <v xml:space="preserve">Giếng cuốn gạch từ đáy lên sâu 12 m </v>
          </cell>
          <cell r="E80" t="str">
            <v>cái</v>
          </cell>
          <cell r="F80">
            <v>10360000</v>
          </cell>
        </row>
        <row r="81">
          <cell r="A81" t="str">
            <v>GCG 13</v>
          </cell>
          <cell r="B81" t="str">
            <v>GCG10</v>
          </cell>
          <cell r="C81" t="str">
            <v>Giếng ĐK từ 1-:-1,5  m, sâu &gt;10 m, cuốn gạch từ đáy lên</v>
          </cell>
          <cell r="D81" t="str">
            <v xml:space="preserve">Giếng cuốn gạch từ đáy lên sâu 13 m </v>
          </cell>
          <cell r="E81" t="str">
            <v>cái</v>
          </cell>
          <cell r="F81">
            <v>10360000</v>
          </cell>
        </row>
        <row r="82">
          <cell r="A82" t="str">
            <v>GCG 14</v>
          </cell>
          <cell r="B82" t="str">
            <v>GCG10</v>
          </cell>
          <cell r="C82" t="str">
            <v>Giếng ĐK từ 1-:-1,5  m, sâu &gt;10 m, cuốn gạch từ đáy lên</v>
          </cell>
          <cell r="D82" t="str">
            <v xml:space="preserve">Giếng cuốn gạch từ đáy lên sâu 14 m </v>
          </cell>
          <cell r="E82" t="str">
            <v>cái</v>
          </cell>
          <cell r="F82">
            <v>10360000</v>
          </cell>
        </row>
        <row r="83">
          <cell r="A83" t="str">
            <v>GCG 15</v>
          </cell>
          <cell r="B83" t="str">
            <v>GCG10</v>
          </cell>
          <cell r="C83" t="str">
            <v>Giếng ĐK từ 1-:-1,5  m, sâu &gt;10 m, cuốn gạch từ đáy lên</v>
          </cell>
          <cell r="D83" t="str">
            <v xml:space="preserve">Giếng cuốn gạch từ đáy lên sâu 15 m </v>
          </cell>
          <cell r="E83" t="str">
            <v>cái</v>
          </cell>
          <cell r="F83">
            <v>10360000</v>
          </cell>
        </row>
        <row r="84">
          <cell r="C84" t="str">
            <v>Mộ đã cải táng, diện tích chiếm đất (DTCĐ)</v>
          </cell>
        </row>
        <row r="85">
          <cell r="C85" t="str">
            <v>Mộ vô chủ khi đưa vào nghĩa trang</v>
          </cell>
        </row>
        <row r="86">
          <cell r="A86" t="str">
            <v>MDVC</v>
          </cell>
          <cell r="B86" t="str">
            <v>MDVC</v>
          </cell>
          <cell r="C86" t="str">
            <v>Mộ đất vô chủ</v>
          </cell>
          <cell r="D86" t="str">
            <v>Mộ đất vô chủ</v>
          </cell>
          <cell r="E86" t="str">
            <v>mộ</v>
          </cell>
          <cell r="F86">
            <v>1060000</v>
          </cell>
          <cell r="I86">
            <v>2000000</v>
          </cell>
          <cell r="J86">
            <v>1500000</v>
          </cell>
          <cell r="K86">
            <v>500000</v>
          </cell>
        </row>
        <row r="87">
          <cell r="A87" t="str">
            <v>MXĐVVC</v>
          </cell>
          <cell r="B87" t="str">
            <v>MXĐVVC</v>
          </cell>
          <cell r="C87" t="str">
            <v>Mộ xây gạch, trát xung quanh vữa mác 25 đến 50, quét vôi ve, xi măng hay sơn</v>
          </cell>
          <cell r="D87" t="str">
            <v>Mộ xây gạch, trát xung quanh vữa mác 25 đến 50, quét vôi ve, xi măng hay sơn</v>
          </cell>
          <cell r="E87" t="str">
            <v>mộ</v>
          </cell>
          <cell r="F87" t="str">
            <v>có cụ thể theo số lượng viên gạch và DTCĐ</v>
          </cell>
        </row>
        <row r="88">
          <cell r="A88" t="str">
            <v>MXĐV4VC</v>
          </cell>
          <cell r="B88" t="str">
            <v>MXĐV4VC</v>
          </cell>
          <cell r="C88" t="str">
            <v>Mộ xây gạch, trát xung quanh vữa mác 25 đến 50, quét vôi ve, xi măng hay sơn dưới 400 viên, DTCĐ ≤1,5 m2, đã cải táng</v>
          </cell>
          <cell r="D88" t="str">
            <v>Mộ xây gạch, trát vữa xi măng dưới 400 viên, đã cải táng</v>
          </cell>
          <cell r="E88" t="str">
            <v>mộ</v>
          </cell>
          <cell r="F88">
            <v>2370000</v>
          </cell>
          <cell r="I88">
            <v>2000000</v>
          </cell>
          <cell r="J88">
            <v>1500000</v>
          </cell>
          <cell r="K88">
            <v>1500000</v>
          </cell>
        </row>
        <row r="89">
          <cell r="A89" t="str">
            <v>MXĐV45VC</v>
          </cell>
          <cell r="B89" t="str">
            <v>MXĐV45VC</v>
          </cell>
          <cell r="C89" t="str">
            <v>Mộ xây gạch, trát xung quanh vữa mác 25 đến 50, quét vôi ve, xi măng hay sơn từ 400 đến dưới 500 viên, DTCĐ  từ 1,5 m2 -:- 2 m2, đã cải táng</v>
          </cell>
          <cell r="D89" t="str">
            <v>Mộ xây gạch, trát vữa xi măng từ 400 đến dưới 500 viên, đã cải táng</v>
          </cell>
          <cell r="E89" t="str">
            <v>mộ</v>
          </cell>
          <cell r="F89">
            <v>3050000</v>
          </cell>
          <cell r="I89">
            <v>2000000</v>
          </cell>
          <cell r="J89">
            <v>1500000</v>
          </cell>
          <cell r="K89">
            <v>1500000</v>
          </cell>
        </row>
        <row r="90">
          <cell r="A90" t="str">
            <v>MXĐV5VC</v>
          </cell>
          <cell r="B90" t="str">
            <v>MXĐV5VC</v>
          </cell>
          <cell r="C90" t="str">
            <v>Mộ xây gạch, trát xung quanh vữa mác 25 đến 50, quét vôi ve, xi măng hay sơn từ 500 đến dưới 800 viên, DTCĐ  từ 2 m2 -:- 2,5 m2, đã cải táng</v>
          </cell>
          <cell r="D90" t="str">
            <v>Mộ xây gạch, trát vữa xi măng từ 500 dưới 800 viên, đã cải táng</v>
          </cell>
          <cell r="E90" t="str">
            <v>mộ</v>
          </cell>
          <cell r="F90">
            <v>3330000</v>
          </cell>
          <cell r="I90">
            <v>2000000</v>
          </cell>
          <cell r="J90">
            <v>1500000</v>
          </cell>
          <cell r="K90">
            <v>1500000</v>
          </cell>
        </row>
        <row r="91">
          <cell r="A91" t="str">
            <v>MXĐV8VC</v>
          </cell>
          <cell r="B91" t="str">
            <v>MXĐV8VC</v>
          </cell>
          <cell r="C91" t="str">
            <v>Mộ xây gạch, trát xung quanh vữa mác 25 đến 50, quét vôi ve, xi măng hay sơn trên 800 viên, DTCĐ  &gt;2,5 m2, đã cải táng</v>
          </cell>
          <cell r="D91" t="str">
            <v>Mộ xây gạch, trát vữa ximăng trên 800 viên, đã cải táng</v>
          </cell>
          <cell r="E91" t="str">
            <v>mộ</v>
          </cell>
          <cell r="F91">
            <v>4570000</v>
          </cell>
          <cell r="I91">
            <v>2000000</v>
          </cell>
          <cell r="J91">
            <v>1500000</v>
          </cell>
          <cell r="K91">
            <v>1500000</v>
          </cell>
        </row>
        <row r="92">
          <cell r="A92" t="str">
            <v>MXĐOVC</v>
          </cell>
          <cell r="B92" t="str">
            <v>MXĐOVC</v>
          </cell>
          <cell r="C92" t="str">
            <v>Mộ xây gạch ốp xung quanh bằng gạch men sứ  các màu, vữa XM mác 50</v>
          </cell>
          <cell r="D92" t="str">
            <v>Mộ xây gạch ốp xung quanh bằng gạch men sứ  các màu, vữa mác 50</v>
          </cell>
          <cell r="E92" t="str">
            <v>mộ</v>
          </cell>
          <cell r="F92" t="str">
            <v>có cụ thể theo số lượng viên gạch và DTCĐ</v>
          </cell>
        </row>
        <row r="93">
          <cell r="A93" t="str">
            <v>MXĐO4VC</v>
          </cell>
          <cell r="B93" t="str">
            <v>MXĐO4VC</v>
          </cell>
          <cell r="C93" t="str">
            <v>Dưới 400 viên, DTCĐ ≤ 1,5 m2</v>
          </cell>
          <cell r="D93" t="str">
            <v>Mộ xây gạch, ốp xung quanh bằng gạch men sứ,  dưới 400 viên, đã cải táng</v>
          </cell>
          <cell r="E93" t="str">
            <v>mộ</v>
          </cell>
          <cell r="F93">
            <v>3700000</v>
          </cell>
          <cell r="I93">
            <v>2000000</v>
          </cell>
          <cell r="J93">
            <v>1500000</v>
          </cell>
          <cell r="K93">
            <v>1500000</v>
          </cell>
        </row>
        <row r="94">
          <cell r="A94" t="str">
            <v>MXĐO45VC</v>
          </cell>
          <cell r="B94" t="str">
            <v>MXĐO45VC</v>
          </cell>
          <cell r="C94" t="str">
            <v>từ 400 - 500 viên, DTCĐ  từ 1,5 m2 -:- 2 m2</v>
          </cell>
          <cell r="D94" t="str">
            <v>Mộ xây gạch, ốp xung quanh bằng gạch men sứ,  từ 400 đến dưới 500 viên, đã cải táng</v>
          </cell>
          <cell r="E94" t="str">
            <v>mộ</v>
          </cell>
          <cell r="F94">
            <v>4500000</v>
          </cell>
          <cell r="I94">
            <v>2000000</v>
          </cell>
          <cell r="J94">
            <v>1500000</v>
          </cell>
          <cell r="K94">
            <v>1500000</v>
          </cell>
        </row>
        <row r="95">
          <cell r="A95" t="str">
            <v>MXĐO5VC</v>
          </cell>
          <cell r="B95" t="str">
            <v>MXĐO5VC</v>
          </cell>
          <cell r="C95" t="str">
            <v>từ 500 - 800 viên, DTCĐ  từ 2 m2 -:- 2,5 m2</v>
          </cell>
          <cell r="D95" t="str">
            <v>Mộ xây gạch,ốp xung quanh bằng gạch men sứ, từ 500 dưới 800 viên, đã cải táng</v>
          </cell>
          <cell r="E95" t="str">
            <v>mộ</v>
          </cell>
          <cell r="F95">
            <v>5300000</v>
          </cell>
          <cell r="I95">
            <v>2000000</v>
          </cell>
          <cell r="J95">
            <v>1500000</v>
          </cell>
          <cell r="K95">
            <v>1500000</v>
          </cell>
        </row>
        <row r="96">
          <cell r="A96" t="str">
            <v>MXĐO8VC</v>
          </cell>
          <cell r="B96" t="str">
            <v>MXĐO8VC</v>
          </cell>
          <cell r="C96" t="str">
            <v>trên 800 viên, DTCĐ  &gt;2,5 m2</v>
          </cell>
          <cell r="D96" t="str">
            <v>Mộ xây gạch, ốp xung quanh bằng gạch men sứ, trên 800 viên, đã cải táng</v>
          </cell>
          <cell r="E96" t="str">
            <v>mộ</v>
          </cell>
          <cell r="F96">
            <v>6300000</v>
          </cell>
          <cell r="I96">
            <v>2000000</v>
          </cell>
          <cell r="J96">
            <v>1500000</v>
          </cell>
          <cell r="K96">
            <v>1500000</v>
          </cell>
        </row>
        <row r="97">
          <cell r="C97" t="str">
            <v>Mộ chưa cải táng</v>
          </cell>
        </row>
        <row r="98">
          <cell r="A98" t="str">
            <v>MCVC</v>
          </cell>
          <cell r="B98" t="str">
            <v>MCVC</v>
          </cell>
          <cell r="C98" t="str">
            <v>Mộ đến thời gian cải táng nhưng chưa cải táng trên 36 tháng tính từ ngày chôn)</v>
          </cell>
          <cell r="D98" t="str">
            <v>Mộ đến thời gian cải táng nhưng chưa cải táng trên 36 tháng tính từ ngày chôn)</v>
          </cell>
          <cell r="E98" t="str">
            <v>mộ</v>
          </cell>
          <cell r="F98">
            <v>6150000</v>
          </cell>
          <cell r="I98">
            <v>5000000</v>
          </cell>
          <cell r="J98">
            <v>1500000</v>
          </cell>
          <cell r="K98">
            <v>1500000</v>
          </cell>
        </row>
        <row r="99">
          <cell r="C99" t="str">
            <v>Mộ chưa đến thời gian cải táng:</v>
          </cell>
          <cell r="E99" t="str">
            <v>mộ</v>
          </cell>
        </row>
        <row r="100">
          <cell r="A100" t="str">
            <v>MC1VC</v>
          </cell>
          <cell r="B100" t="str">
            <v>MC1VC</v>
          </cell>
          <cell r="C100" t="str">
            <v>Mộ chưa đến thời gian cải táng, đã chôn cất Dưới 1 năm</v>
          </cell>
          <cell r="D100" t="str">
            <v xml:space="preserve">Mộ chưa cải táng, chôn cất dưới 1 năm </v>
          </cell>
          <cell r="E100" t="str">
            <v>mộ</v>
          </cell>
          <cell r="F100">
            <v>6150000</v>
          </cell>
          <cell r="I100">
            <v>5000000</v>
          </cell>
          <cell r="J100">
            <v>1500000</v>
          </cell>
          <cell r="K100">
            <v>1500000</v>
          </cell>
        </row>
        <row r="101">
          <cell r="A101" t="str">
            <v>MC2VC</v>
          </cell>
          <cell r="B101" t="str">
            <v>MC2VC</v>
          </cell>
          <cell r="C101" t="str">
            <v>Mộ chưa đến thời gian cải táng, đã chôn cất  từ 1 năm -:- 2 năm</v>
          </cell>
          <cell r="D101" t="str">
            <v>Mộ chưa cải táng, chôn cất từ 1 - 2 năm</v>
          </cell>
          <cell r="E101" t="str">
            <v>mộ</v>
          </cell>
          <cell r="F101">
            <v>6150000</v>
          </cell>
          <cell r="I101">
            <v>5000000</v>
          </cell>
          <cell r="J101">
            <v>1500000</v>
          </cell>
          <cell r="K101">
            <v>1500000</v>
          </cell>
        </row>
        <row r="102">
          <cell r="A102" t="str">
            <v>MC3VC</v>
          </cell>
          <cell r="B102" t="str">
            <v>MC3VC</v>
          </cell>
          <cell r="C102" t="str">
            <v>Mộ chưa đến thời gian cải táng, đã chôn cất  từ 2 năm -:-  Dưới 3 năm</v>
          </cell>
          <cell r="D102" t="str">
            <v>Mộ chưa cải táng, chôn cất từ 2 - 3 năm</v>
          </cell>
          <cell r="E102" t="str">
            <v>mộ</v>
          </cell>
          <cell r="F102">
            <v>6150000</v>
          </cell>
          <cell r="I102">
            <v>5000000</v>
          </cell>
          <cell r="J102">
            <v>1500000</v>
          </cell>
          <cell r="K102">
            <v>1500000</v>
          </cell>
        </row>
        <row r="103">
          <cell r="A103" t="str">
            <v>MCNVC</v>
          </cell>
          <cell r="B103" t="str">
            <v>MCNVC</v>
          </cell>
          <cell r="C103" t="str">
            <v>Mộ trẻ nhỏ (mới sinh đến 48 tháng )</v>
          </cell>
          <cell r="D103" t="str">
            <v xml:space="preserve">Mộ trẻ nhỏ </v>
          </cell>
          <cell r="E103" t="str">
            <v>mộ</v>
          </cell>
          <cell r="F103">
            <v>1070000</v>
          </cell>
          <cell r="I103">
            <v>2000000</v>
          </cell>
          <cell r="J103">
            <v>1500000</v>
          </cell>
          <cell r="K103">
            <v>1500000</v>
          </cell>
        </row>
        <row r="104">
          <cell r="C104" t="str">
            <v>Mộ có chủ khi gia đình tự lo địa điểm di chuyển mộ(không vào nghĩa trang)</v>
          </cell>
        </row>
        <row r="105">
          <cell r="A105" t="str">
            <v>MDD</v>
          </cell>
          <cell r="B105" t="str">
            <v>MDD</v>
          </cell>
          <cell r="C105" t="str">
            <v>Mộ đất</v>
          </cell>
          <cell r="D105" t="str">
            <v>Mộ đất đã cải táng</v>
          </cell>
          <cell r="E105" t="str">
            <v>mộ</v>
          </cell>
          <cell r="F105">
            <v>1060000</v>
          </cell>
          <cell r="H105">
            <v>1500000</v>
          </cell>
          <cell r="I105">
            <v>2000000</v>
          </cell>
          <cell r="J105">
            <v>1500000</v>
          </cell>
          <cell r="K105">
            <v>1500000</v>
          </cell>
          <cell r="L105">
            <v>2000000</v>
          </cell>
        </row>
        <row r="106">
          <cell r="A106" t="str">
            <v>MXĐV</v>
          </cell>
          <cell r="B106" t="str">
            <v>MXĐV</v>
          </cell>
          <cell r="C106" t="str">
            <v>Mộ xây gạch, trát xung quanh vữa mác 25 đến 50, quét vôi ve, xi măng hay sơn</v>
          </cell>
          <cell r="D106" t="str">
            <v>Mộ xây gạch, trát xung quanh vữa mác 25 đến 50, quét vôi ve, xi măng hay sơn</v>
          </cell>
          <cell r="E106" t="str">
            <v>mộ</v>
          </cell>
          <cell r="F106" t="str">
            <v>có cụ thể theo số lượng viên gạch và DTCĐ</v>
          </cell>
        </row>
        <row r="107">
          <cell r="A107" t="str">
            <v>MXĐV4</v>
          </cell>
          <cell r="B107" t="str">
            <v>MXĐV4</v>
          </cell>
          <cell r="C107" t="str">
            <v>Mộ xây gạch, trát xung quanh vữa mác 25 đến 50, quét vôi ve, xi măng hay sơn dưới 400 viên, DTCĐ ≤1,5 m2, đã cải táng</v>
          </cell>
          <cell r="D107" t="str">
            <v>Mộ xây gạch, trát vữa xi măng dưới 400 viên, đã cải táng</v>
          </cell>
          <cell r="E107" t="str">
            <v>mộ</v>
          </cell>
          <cell r="F107">
            <v>2370000</v>
          </cell>
          <cell r="H107">
            <v>1500000</v>
          </cell>
          <cell r="I107">
            <v>2000000</v>
          </cell>
          <cell r="J107">
            <v>1500000</v>
          </cell>
          <cell r="K107">
            <v>1500000</v>
          </cell>
          <cell r="L107">
            <v>2000000</v>
          </cell>
        </row>
        <row r="108">
          <cell r="A108" t="str">
            <v>MXĐV45</v>
          </cell>
          <cell r="B108" t="str">
            <v>MXĐV45</v>
          </cell>
          <cell r="C108" t="str">
            <v>Mộ xây gạch, trát xung quanh vữa mác 25 đến 50, quét vôi ve, xi măng hay sơn từ 400 đến dưới 500 viên, DTCĐ  từ 1,5 m2 -:- 2 m2, đã cải táng</v>
          </cell>
          <cell r="D108" t="str">
            <v>Mộ xây gạch, trát vữa xi măng từ 400 đến dưới 500 viên, đã cải táng</v>
          </cell>
          <cell r="E108" t="str">
            <v>mộ</v>
          </cell>
          <cell r="F108">
            <v>3050000</v>
          </cell>
          <cell r="H108">
            <v>1500000</v>
          </cell>
          <cell r="I108">
            <v>2000000</v>
          </cell>
          <cell r="J108">
            <v>1500000</v>
          </cell>
          <cell r="K108">
            <v>1500000</v>
          </cell>
          <cell r="L108">
            <v>2000000</v>
          </cell>
        </row>
        <row r="109">
          <cell r="A109" t="str">
            <v>MXĐV5</v>
          </cell>
          <cell r="B109" t="str">
            <v>MXĐV5</v>
          </cell>
          <cell r="C109" t="str">
            <v>Mộ xây gạch, trát xung quanh vữa mác 25 đến 50, quét vôi ve, xi măng hay sơn từ 500 đến dưới 800 viên, DTCĐ  từ 2 m2 -:- 2,5 m2, đã cải táng</v>
          </cell>
          <cell r="D109" t="str">
            <v>Mộ xây gạch, trát vữa xi măng từ 500 dưới 800 viên, đã cải táng</v>
          </cell>
          <cell r="E109" t="str">
            <v>mộ</v>
          </cell>
          <cell r="F109">
            <v>3330000</v>
          </cell>
          <cell r="H109">
            <v>1500000</v>
          </cell>
          <cell r="I109">
            <v>2000000</v>
          </cell>
          <cell r="J109">
            <v>1500000</v>
          </cell>
          <cell r="K109">
            <v>1500000</v>
          </cell>
          <cell r="L109">
            <v>2000000</v>
          </cell>
        </row>
        <row r="110">
          <cell r="A110" t="str">
            <v>MXĐV8</v>
          </cell>
          <cell r="B110" t="str">
            <v>MXĐV8</v>
          </cell>
          <cell r="C110" t="str">
            <v>Mộ xây gạch, trát xung quanh vữa mác 25 đến 50, quét vôi ve, xi măng hay sơn trên 800 viên, DTCĐ  &gt;2,5 m2, đã cải táng</v>
          </cell>
          <cell r="D110" t="str">
            <v>Mộ xây gạch, trát vữa ximăng trên 800 viên, đã cải táng</v>
          </cell>
          <cell r="E110" t="str">
            <v>mộ</v>
          </cell>
          <cell r="F110">
            <v>4570000</v>
          </cell>
          <cell r="H110">
            <v>1500000</v>
          </cell>
          <cell r="I110">
            <v>2000000</v>
          </cell>
          <cell r="J110">
            <v>1500000</v>
          </cell>
          <cell r="K110">
            <v>1500000</v>
          </cell>
          <cell r="L110">
            <v>2000000</v>
          </cell>
        </row>
        <row r="111">
          <cell r="A111" t="str">
            <v>MXĐO</v>
          </cell>
          <cell r="B111" t="str">
            <v>MXĐO</v>
          </cell>
          <cell r="C111" t="str">
            <v>Mộ xây gạch ốp xung quanh bằng gạch men sứ  các màu, vữa mác 50</v>
          </cell>
          <cell r="D111" t="str">
            <v>Mộ xây gạch ốp xung quanh bằng gạch men sứ  các màu, vữa mác 50</v>
          </cell>
          <cell r="E111" t="str">
            <v>mộ</v>
          </cell>
          <cell r="F111" t="str">
            <v>có cụ thể theo số lượng viên gạch và DTCĐ</v>
          </cell>
        </row>
        <row r="112">
          <cell r="A112" t="str">
            <v>MXĐO4</v>
          </cell>
          <cell r="B112" t="str">
            <v>MXĐO4</v>
          </cell>
          <cell r="C112" t="str">
            <v>Dưới 400 viên, DTCĐ ≤ 1,5 m2</v>
          </cell>
          <cell r="D112" t="str">
            <v>Mộ xây gạch, ốp xung quanh bằng gạch men sứ,  dưới 400 viên, đã cải táng</v>
          </cell>
          <cell r="E112" t="str">
            <v>mộ</v>
          </cell>
          <cell r="F112">
            <v>3700000</v>
          </cell>
          <cell r="H112">
            <v>1500000</v>
          </cell>
          <cell r="I112">
            <v>2000000</v>
          </cell>
          <cell r="J112">
            <v>1500000</v>
          </cell>
          <cell r="K112">
            <v>1500000</v>
          </cell>
          <cell r="L112">
            <v>2000000</v>
          </cell>
        </row>
        <row r="113">
          <cell r="A113" t="str">
            <v>MXĐO45</v>
          </cell>
          <cell r="B113" t="str">
            <v>MXĐO45</v>
          </cell>
          <cell r="C113" t="str">
            <v>từ 400 - 500 viên, DTCĐ  từ 1,5 m2 -:- 2 m2</v>
          </cell>
          <cell r="D113" t="str">
            <v>Mộ xây gạch, ốp xung quanh bằng gạch men sứ,  từ 400 đến dưới 500 viên, đã cải táng</v>
          </cell>
          <cell r="E113" t="str">
            <v>mộ</v>
          </cell>
          <cell r="F113">
            <v>4500000</v>
          </cell>
          <cell r="H113">
            <v>1500000</v>
          </cell>
          <cell r="I113">
            <v>2000000</v>
          </cell>
          <cell r="J113">
            <v>1500000</v>
          </cell>
          <cell r="K113">
            <v>1500000</v>
          </cell>
          <cell r="L113">
            <v>2000000</v>
          </cell>
        </row>
        <row r="114">
          <cell r="A114" t="str">
            <v>MXĐO5</v>
          </cell>
          <cell r="B114" t="str">
            <v>MXĐO5</v>
          </cell>
          <cell r="C114" t="str">
            <v>từ 500 - 800 viên, DTCĐ  từ 2 m2 -:- 2,5 m2</v>
          </cell>
          <cell r="D114" t="str">
            <v>Mộ xây gạch,ốp xung quanh bằng gạch men sứ, từ 500 dưới 800 viên, đã cải táng</v>
          </cell>
          <cell r="E114" t="str">
            <v>mộ</v>
          </cell>
          <cell r="F114">
            <v>5300000</v>
          </cell>
          <cell r="H114">
            <v>1500000</v>
          </cell>
          <cell r="I114">
            <v>2000000</v>
          </cell>
          <cell r="J114">
            <v>1500000</v>
          </cell>
          <cell r="K114">
            <v>1500000</v>
          </cell>
          <cell r="L114">
            <v>2000000</v>
          </cell>
        </row>
        <row r="115">
          <cell r="A115" t="str">
            <v>MXĐO8</v>
          </cell>
          <cell r="B115" t="str">
            <v>MXĐO8</v>
          </cell>
          <cell r="C115" t="str">
            <v>trên 800 viên, DTCĐ  &gt;2,5 m2</v>
          </cell>
          <cell r="D115" t="str">
            <v>Mộ xây gạch, ốp xung quanh bằng gạch men sứ, trên 800 viên, đã cải táng</v>
          </cell>
          <cell r="E115" t="str">
            <v>mộ</v>
          </cell>
          <cell r="F115">
            <v>6300000</v>
          </cell>
          <cell r="H115">
            <v>1500000</v>
          </cell>
          <cell r="I115">
            <v>2000000</v>
          </cell>
          <cell r="J115">
            <v>1500000</v>
          </cell>
          <cell r="K115">
            <v>1500000</v>
          </cell>
          <cell r="L115">
            <v>2000000</v>
          </cell>
        </row>
        <row r="116">
          <cell r="C116" t="str">
            <v>Mộ chưa cải táng</v>
          </cell>
        </row>
        <row r="117">
          <cell r="A117" t="str">
            <v>MC</v>
          </cell>
          <cell r="B117" t="str">
            <v>MC</v>
          </cell>
          <cell r="C117" t="str">
            <v>Mộ đến thời gian cải táng nhưng chưa cải táng trên 36 tháng tính từ ngày chôn)</v>
          </cell>
          <cell r="D117" t="str">
            <v>Mộ đến thời gian cải táng nhưng chưa cải táng trên 36 tháng tính từ ngày chôn)</v>
          </cell>
          <cell r="E117" t="str">
            <v>mộ</v>
          </cell>
          <cell r="F117">
            <v>6150000</v>
          </cell>
          <cell r="H117">
            <v>1500000</v>
          </cell>
          <cell r="I117">
            <v>5000000</v>
          </cell>
          <cell r="J117">
            <v>1500000</v>
          </cell>
          <cell r="K117">
            <v>1500000</v>
          </cell>
          <cell r="L117">
            <v>2000000</v>
          </cell>
        </row>
        <row r="118">
          <cell r="C118" t="str">
            <v>Mộ chưa đến thời gian cải táng:</v>
          </cell>
        </row>
        <row r="119">
          <cell r="A119" t="str">
            <v>MC1</v>
          </cell>
          <cell r="B119" t="str">
            <v>MC1</v>
          </cell>
          <cell r="C119" t="str">
            <v>Mộ chưa đến thời gian cải táng, đã chôn cất Dưới 1 năm</v>
          </cell>
          <cell r="D119" t="str">
            <v xml:space="preserve">Mộ chưa cải táng, chôn cất dưới 1 năm </v>
          </cell>
          <cell r="E119" t="str">
            <v>mộ</v>
          </cell>
          <cell r="F119">
            <v>6150000</v>
          </cell>
          <cell r="H119">
            <v>1500000</v>
          </cell>
          <cell r="I119">
            <v>5000000</v>
          </cell>
          <cell r="J119">
            <v>1500000</v>
          </cell>
          <cell r="K119">
            <v>1500000</v>
          </cell>
          <cell r="L119">
            <v>2000000</v>
          </cell>
        </row>
        <row r="120">
          <cell r="A120" t="str">
            <v>MC2</v>
          </cell>
          <cell r="B120" t="str">
            <v>MC2</v>
          </cell>
          <cell r="C120" t="str">
            <v>Mộ chưa đến thời gian cải táng, đã chôn cất  từ 1 năm -:- 2 năm</v>
          </cell>
          <cell r="D120" t="str">
            <v>Mộ chưa cải táng, chôn cất từ 1 - 2 năm</v>
          </cell>
          <cell r="E120" t="str">
            <v>mộ</v>
          </cell>
          <cell r="F120">
            <v>6150000</v>
          </cell>
          <cell r="H120">
            <v>1500000</v>
          </cell>
          <cell r="I120">
            <v>5000000</v>
          </cell>
          <cell r="J120">
            <v>1500000</v>
          </cell>
          <cell r="K120">
            <v>1500000</v>
          </cell>
          <cell r="L120">
            <v>2000000</v>
          </cell>
        </row>
        <row r="121">
          <cell r="A121" t="str">
            <v>MC3</v>
          </cell>
          <cell r="B121" t="str">
            <v>MC3</v>
          </cell>
          <cell r="C121" t="str">
            <v>Mộ chưa đến thời gian cải táng, đã chôn cất  từ 2 năm -:-  Dưới 3 năm</v>
          </cell>
          <cell r="D121" t="str">
            <v>Mộ chưa cải táng, chôn cất từ 2 - 3 năm</v>
          </cell>
          <cell r="E121" t="str">
            <v>mộ</v>
          </cell>
          <cell r="F121">
            <v>6150000</v>
          </cell>
          <cell r="H121">
            <v>1500000</v>
          </cell>
          <cell r="I121">
            <v>5000000</v>
          </cell>
          <cell r="J121">
            <v>1500000</v>
          </cell>
          <cell r="K121">
            <v>1500000</v>
          </cell>
          <cell r="L121">
            <v>2000000</v>
          </cell>
        </row>
        <row r="122">
          <cell r="A122" t="str">
            <v>MCN</v>
          </cell>
          <cell r="B122" t="str">
            <v>MCN</v>
          </cell>
          <cell r="C122" t="str">
            <v>Mộ trẻ nhỏ (mới sinh đến 48 tháng )</v>
          </cell>
          <cell r="D122" t="str">
            <v xml:space="preserve">Mộ trẻ nhỏ </v>
          </cell>
          <cell r="E122" t="str">
            <v>mộ</v>
          </cell>
          <cell r="F122">
            <v>1070000</v>
          </cell>
          <cell r="H122">
            <v>1500000</v>
          </cell>
          <cell r="I122">
            <v>2000000</v>
          </cell>
          <cell r="J122">
            <v>1500000</v>
          </cell>
          <cell r="K122">
            <v>1500000</v>
          </cell>
          <cell r="L122">
            <v>2000000</v>
          </cell>
        </row>
        <row r="123">
          <cell r="C123" t="str">
            <v>Ao thả cá (không tính xây bờ, cống)</v>
          </cell>
        </row>
        <row r="124">
          <cell r="A124" t="str">
            <v>AĐB11</v>
          </cell>
          <cell r="B124" t="str">
            <v>AĐB11</v>
          </cell>
          <cell r="C124" t="str">
            <v>Ao thả cá (không tính xây bờ, cống) đất đào 100 %</v>
          </cell>
          <cell r="D124" t="str">
            <v>Ao thả cá (không tính xây bờ, cống) đất đào 100 %</v>
          </cell>
          <cell r="E124" t="str">
            <v>m3</v>
          </cell>
          <cell r="F124">
            <v>20000</v>
          </cell>
          <cell r="I124" t="str">
            <v xml:space="preserve"> </v>
          </cell>
        </row>
        <row r="125">
          <cell r="A125" t="str">
            <v>AĐB55</v>
          </cell>
          <cell r="B125" t="str">
            <v>AĐB55</v>
          </cell>
          <cell r="C125" t="str">
            <v>Ao thả cá (không tính xây bờ, cống) đất đào 50 %, đắp 50%</v>
          </cell>
          <cell r="D125" t="str">
            <v>Ao thả cá (không tính xây bờ, cống) đất đào 50 %, đắp 50%</v>
          </cell>
          <cell r="E125" t="str">
            <v>m3</v>
          </cell>
          <cell r="F125">
            <v>12000</v>
          </cell>
        </row>
        <row r="126">
          <cell r="A126" t="str">
            <v>AĐB12</v>
          </cell>
          <cell r="B126" t="str">
            <v>AĐB12</v>
          </cell>
          <cell r="C126" t="str">
            <v>Ao thả cá (không tính xây bờ, cống) đắp bờ 100 %</v>
          </cell>
          <cell r="D126" t="str">
            <v>Ao thả cá (không tính xây bờ, cống) đắp bờ 100 %</v>
          </cell>
          <cell r="E126" t="str">
            <v>m3</v>
          </cell>
          <cell r="F126">
            <v>12000</v>
          </cell>
        </row>
        <row r="127">
          <cell r="A127" t="str">
            <v>CS</v>
          </cell>
          <cell r="B127" t="str">
            <v>CS</v>
          </cell>
          <cell r="C127" t="str">
            <v>Cổng sắt: khung làm bằng (ống kẽm, sắt góc, sắt hộp,..) phần dưới bịt tôn, phần trên chấn song bằng sắt hình, sắt tròn, hoa sắt, sơn màu.</v>
          </cell>
          <cell r="D127" t="str">
            <v>Cổng sắt</v>
          </cell>
          <cell r="E127" t="str">
            <v>m2</v>
          </cell>
          <cell r="F127">
            <v>920000</v>
          </cell>
        </row>
        <row r="128">
          <cell r="A128" t="str">
            <v>HRS</v>
          </cell>
          <cell r="B128" t="str">
            <v>HRS</v>
          </cell>
          <cell r="C128" t="str">
            <v>Hàng rào làm bằng sắt hình các loại, sắt tròn (từ Φ10 -:-Φ14) có điểm hoa sắt, sơn chống gỉ.</v>
          </cell>
          <cell r="D128" t="str">
            <v>Hàng rào sắt</v>
          </cell>
          <cell r="E128" t="str">
            <v>m2</v>
          </cell>
          <cell r="F128">
            <v>400000</v>
          </cell>
        </row>
        <row r="129">
          <cell r="A129" t="str">
            <v>CGA</v>
          </cell>
          <cell r="B129" t="str">
            <v>CGA</v>
          </cell>
          <cell r="C129" t="str">
            <v>Chuồng nuôi gà, vịt xây gạch, mái Fibrô ximăng, cao ≥1,5m (tính DTXD).</v>
          </cell>
          <cell r="D129" t="str">
            <v>Chuồng gà xây gạch, mái Fibro xi măng, cao &gt;1,5 m</v>
          </cell>
          <cell r="E129" t="str">
            <v>m2</v>
          </cell>
          <cell r="F129">
            <v>480000</v>
          </cell>
        </row>
        <row r="130">
          <cell r="A130" t="str">
            <v>CVI</v>
          </cell>
          <cell r="B130" t="str">
            <v>CVI</v>
          </cell>
          <cell r="C130" t="str">
            <v>Chuồng nuôi gà, vịt xây gạch, mái Fibrô ximăng, cao ≥1,5m (tính DTXD).</v>
          </cell>
          <cell r="D130" t="str">
            <v>Chuồng vịt xây gạch, mái Fibro xi măng, cao &gt;1,5 m</v>
          </cell>
          <cell r="E130" t="str">
            <v>m2</v>
          </cell>
          <cell r="F130">
            <v>439000</v>
          </cell>
        </row>
        <row r="131">
          <cell r="A131" t="str">
            <v>KXG</v>
          </cell>
          <cell r="B131" t="str">
            <v>KXG</v>
          </cell>
          <cell r="C131" t="str">
            <v xml:space="preserve">Khối xây gạch chỉ dày &gt; 330mm </v>
          </cell>
          <cell r="D131" t="str">
            <v>Khối xây gạch</v>
          </cell>
          <cell r="E131" t="str">
            <v>m3</v>
          </cell>
          <cell r="F131">
            <v>1130000</v>
          </cell>
        </row>
        <row r="132">
          <cell r="A132" t="str">
            <v>KXĐ</v>
          </cell>
          <cell r="B132" t="str">
            <v>KXĐ</v>
          </cell>
          <cell r="C132" t="str">
            <v>Khối xây đá</v>
          </cell>
          <cell r="D132" t="str">
            <v>Khối xây đá</v>
          </cell>
          <cell r="E132" t="str">
            <v>m3</v>
          </cell>
          <cell r="F132">
            <v>889000</v>
          </cell>
        </row>
        <row r="133">
          <cell r="A133" t="str">
            <v>DTG</v>
          </cell>
          <cell r="B133" t="str">
            <v>DTG</v>
          </cell>
          <cell r="C133" t="str">
            <v>Dây thép gai</v>
          </cell>
          <cell r="D133" t="str">
            <v>Dây thép gai</v>
          </cell>
          <cell r="E133" t="str">
            <v>m</v>
          </cell>
          <cell r="F133">
            <v>7000</v>
          </cell>
        </row>
        <row r="134">
          <cell r="A134" t="str">
            <v>BRC</v>
          </cell>
          <cell r="B134" t="str">
            <v>BRC</v>
          </cell>
          <cell r="C134" t="str">
            <v>Bờ rào cắm bằng cây dóc, nứa khoảng cách 20cm/cây.</v>
          </cell>
          <cell r="D134" t="str">
            <v xml:space="preserve">Bờ rào cây </v>
          </cell>
          <cell r="E134" t="str">
            <v>m</v>
          </cell>
          <cell r="F134">
            <v>11000</v>
          </cell>
        </row>
        <row r="135">
          <cell r="A135" t="str">
            <v>KBT</v>
          </cell>
          <cell r="B135" t="str">
            <v>KBT</v>
          </cell>
          <cell r="C135" t="str">
            <v>Khối bê tông mác 200</v>
          </cell>
          <cell r="D135" t="str">
            <v>Khối bê tông mác 200</v>
          </cell>
          <cell r="E135" t="str">
            <v>m3</v>
          </cell>
          <cell r="F135">
            <v>1646000</v>
          </cell>
        </row>
        <row r="136">
          <cell r="A136" t="str">
            <v>KBTCT</v>
          </cell>
          <cell r="B136" t="str">
            <v>KBTCT</v>
          </cell>
          <cell r="C136" t="str">
            <v>Khối Bê tông cốt thép mác 200</v>
          </cell>
          <cell r="D136" t="str">
            <v>Khối Bê tông cốt thép mác 200</v>
          </cell>
          <cell r="E136" t="str">
            <v>m3</v>
          </cell>
          <cell r="F136">
            <v>3193000</v>
          </cell>
        </row>
        <row r="137">
          <cell r="A137" t="str">
            <v>NTA</v>
          </cell>
          <cell r="B137" t="str">
            <v>NTA</v>
          </cell>
          <cell r="C137" t="str">
            <v>Nhà tạm Loại A</v>
          </cell>
          <cell r="D137" t="str">
            <v>Nhà tạm Loại A</v>
          </cell>
          <cell r="E137" t="str">
            <v>m2</v>
          </cell>
          <cell r="F137">
            <v>1141000</v>
          </cell>
        </row>
        <row r="138">
          <cell r="A138" t="str">
            <v>NTB</v>
          </cell>
          <cell r="B138" t="str">
            <v>NTB</v>
          </cell>
          <cell r="C138" t="str">
            <v>Nhà tạm Loại B</v>
          </cell>
          <cell r="D138" t="str">
            <v>Nhà tạm Loại B</v>
          </cell>
          <cell r="E138" t="str">
            <v>m2</v>
          </cell>
          <cell r="F138">
            <v>966000</v>
          </cell>
        </row>
        <row r="139">
          <cell r="A139" t="str">
            <v>NTC</v>
          </cell>
          <cell r="B139" t="str">
            <v>NTC</v>
          </cell>
          <cell r="C139" t="str">
            <v>Nhà tạm Loại C</v>
          </cell>
          <cell r="D139" t="str">
            <v>Nhà tạm Loại C</v>
          </cell>
          <cell r="E139" t="str">
            <v>m2</v>
          </cell>
          <cell r="F139">
            <v>823000</v>
          </cell>
        </row>
        <row r="140">
          <cell r="A140" t="str">
            <v>CHN</v>
          </cell>
          <cell r="B140" t="str">
            <v>CHN</v>
          </cell>
          <cell r="C140" t="str">
            <v>Cây hàng năm</v>
          </cell>
          <cell r="D140" t="str">
            <v xml:space="preserve">Cây hàng năm </v>
          </cell>
          <cell r="E140" t="str">
            <v>m2</v>
          </cell>
          <cell r="F140">
            <v>9500</v>
          </cell>
        </row>
        <row r="141">
          <cell r="C141" t="str">
            <v>Trường hợp chưa đến thời kỳ thu hoạch và không có ao để di chuyển</v>
          </cell>
        </row>
        <row r="142">
          <cell r="A142" t="str">
            <v>TCC</v>
          </cell>
          <cell r="B142" t="str">
            <v>TCC</v>
          </cell>
          <cell r="C142" t="str">
            <v>Tôm, cá nuôi chuyên canh</v>
          </cell>
          <cell r="D142" t="str">
            <v>Tôm, cá nuôi chuyên canh</v>
          </cell>
          <cell r="E142" t="str">
            <v>đ/m2</v>
          </cell>
          <cell r="F142">
            <v>12600</v>
          </cell>
        </row>
        <row r="143">
          <cell r="A143" t="str">
            <v>TCK</v>
          </cell>
          <cell r="B143" t="str">
            <v>TCK</v>
          </cell>
          <cell r="C143" t="str">
            <v>Tôm cá nuôi không chuyên canh ( cá - lúa, cá - sen, cá - cần,…)</v>
          </cell>
          <cell r="D143" t="str">
            <v>Tôm cá nuôi không chuyên canh ( cá - lúa, cá - sen, cá - cần,…)</v>
          </cell>
          <cell r="E143" t="str">
            <v>đ/m2</v>
          </cell>
          <cell r="F143">
            <v>7900</v>
          </cell>
        </row>
        <row r="144">
          <cell r="A144" t="str">
            <v>TCTN</v>
          </cell>
          <cell r="B144" t="str">
            <v>TCTN</v>
          </cell>
          <cell r="C144" t="str">
            <v>Tôm cá, tận dụng mặt nước tự nhiên nuôi thuỷ sản</v>
          </cell>
          <cell r="D144" t="str">
            <v>Tôm cá, tận dụng mặt nước tự nhiên nuôi thuỷ sản</v>
          </cell>
          <cell r="E144" t="str">
            <v>đ/m2</v>
          </cell>
          <cell r="F144">
            <v>5800</v>
          </cell>
        </row>
        <row r="145">
          <cell r="C145" t="str">
            <v>Trường hợp chưa đến thời kỳ thu hoạch và có ao để di chuyển ( bằng 60% muwac bồi thường của trường hợp 1 ở trên)</v>
          </cell>
        </row>
        <row r="146">
          <cell r="A146" t="str">
            <v>TCC1</v>
          </cell>
          <cell r="B146" t="str">
            <v>TCC1</v>
          </cell>
          <cell r="C146" t="str">
            <v>Tôm, cá nuôi chuyên canh</v>
          </cell>
          <cell r="D146" t="str">
            <v>Tôm, cá nuôi chuyên canh</v>
          </cell>
          <cell r="E146" t="str">
            <v>đ/m2</v>
          </cell>
          <cell r="F146">
            <v>7600</v>
          </cell>
        </row>
        <row r="147">
          <cell r="A147" t="str">
            <v>TCK1</v>
          </cell>
          <cell r="B147" t="str">
            <v>TCK1</v>
          </cell>
          <cell r="C147" t="str">
            <v>Tôm cá nuôi không chuyên canh ( cá - lúa, cá - sen, cá - cần,…)</v>
          </cell>
          <cell r="D147" t="str">
            <v>Tôm cá nuôi không chuyên canh ( cá - lúa, cá - sen, cá - cần,…)</v>
          </cell>
          <cell r="E147" t="str">
            <v>đ/m2</v>
          </cell>
          <cell r="F147">
            <v>4700</v>
          </cell>
        </row>
        <row r="148">
          <cell r="A148" t="str">
            <v>TCTN1</v>
          </cell>
          <cell r="B148" t="str">
            <v>TCTN1</v>
          </cell>
          <cell r="C148" t="str">
            <v>Tôm cá, tận dụng mặt nước tự nhiên nuôi thuỷ sản</v>
          </cell>
          <cell r="D148" t="str">
            <v>Tôm cá, tận dụng mặt nước tự nhiên nuôi thuỷ sản</v>
          </cell>
          <cell r="E148" t="str">
            <v>đ/m2</v>
          </cell>
          <cell r="F148">
            <v>3500</v>
          </cell>
        </row>
        <row r="149">
          <cell r="C149" t="str">
            <v xml:space="preserve"> Các loại hoa (trồng thành luống theo hàng) </v>
          </cell>
        </row>
        <row r="150">
          <cell r="A150" t="str">
            <v>H1ĐT</v>
          </cell>
          <cell r="B150" t="str">
            <v>H1</v>
          </cell>
          <cell r="C150" t="str">
            <v>Hoa Đồng tiền, Hà lan, Nụ Tầm xuân,Hoa Hồng, trồng theo luống, hàng</v>
          </cell>
          <cell r="D150" t="str">
            <v>Hoa Đồng tiền, trồng theo luống, hàng</v>
          </cell>
          <cell r="E150" t="str">
            <v>m2</v>
          </cell>
          <cell r="F150">
            <v>36200</v>
          </cell>
        </row>
        <row r="151">
          <cell r="A151" t="str">
            <v>H1HL</v>
          </cell>
          <cell r="B151" t="str">
            <v>H1</v>
          </cell>
          <cell r="C151" t="str">
            <v>Hoa Đồng tiền, Hà lan, Nụ Tầm xuân,Hoa Hồng, trồng theo luống, hàng</v>
          </cell>
          <cell r="D151" t="str">
            <v>Hoa Hà lan, trồng theo luống, hàng</v>
          </cell>
          <cell r="E151" t="str">
            <v>m2</v>
          </cell>
          <cell r="F151">
            <v>36200</v>
          </cell>
        </row>
        <row r="152">
          <cell r="A152" t="str">
            <v>H1NTX</v>
          </cell>
          <cell r="B152" t="str">
            <v>H1</v>
          </cell>
          <cell r="C152" t="str">
            <v>Hoa Đồng tiền, Hà lan, Nụ Tầm xuân,Hoa Hồng, trồng theo luống, hàng</v>
          </cell>
          <cell r="D152" t="str">
            <v>Hoa Nụ Tầm xuân, trồng theo luống, hàng</v>
          </cell>
          <cell r="E152" t="str">
            <v>m2</v>
          </cell>
          <cell r="F152">
            <v>36200</v>
          </cell>
        </row>
        <row r="153">
          <cell r="A153" t="str">
            <v>H1H</v>
          </cell>
          <cell r="B153" t="str">
            <v>H1</v>
          </cell>
          <cell r="C153" t="str">
            <v>Hoa Đồng tiền, Hà lan, Nụ Tầm xuân,Hoa Hồng, trồng theo luống, hàng</v>
          </cell>
          <cell r="D153" t="str">
            <v>Hoa Hoa Hồng, trồng theo luống, hàng</v>
          </cell>
          <cell r="E153" t="str">
            <v>m2</v>
          </cell>
          <cell r="F153">
            <v>36200</v>
          </cell>
        </row>
        <row r="154">
          <cell r="A154" t="str">
            <v>H1LO</v>
          </cell>
          <cell r="B154" t="str">
            <v>H1</v>
          </cell>
          <cell r="C154" t="str">
            <v>Hoa Lay Ơn, Loa Kèn trồng theo luống, hàng</v>
          </cell>
          <cell r="D154" t="str">
            <v>Hoa Lay Ơn, trồng theo luống, hàng</v>
          </cell>
          <cell r="E154" t="str">
            <v>m2</v>
          </cell>
          <cell r="F154">
            <v>33900</v>
          </cell>
        </row>
        <row r="155">
          <cell r="A155" t="str">
            <v>H2LK</v>
          </cell>
          <cell r="B155" t="str">
            <v>H1</v>
          </cell>
          <cell r="C155" t="str">
            <v>Hoa Lay Ơn, Loa Kèn trồng theo luống, hàng</v>
          </cell>
          <cell r="D155" t="str">
            <v>Hoa Loa kèn, trồng theo luống, hàng</v>
          </cell>
          <cell r="E155" t="str">
            <v>m2</v>
          </cell>
          <cell r="F155">
            <v>33900</v>
          </cell>
        </row>
        <row r="156">
          <cell r="A156" t="str">
            <v>H2DC</v>
          </cell>
          <cell r="B156" t="str">
            <v>H1</v>
          </cell>
          <cell r="C156" t="str">
            <v xml:space="preserve"> Hoa Dương cát, Hoa huệ, Hoa cúc, Ngọc trâm, Trồng theo luống, hàng</v>
          </cell>
          <cell r="D156" t="str">
            <v>Hoa Dương Cát, trồng theo luống, hàng</v>
          </cell>
          <cell r="E156" t="str">
            <v>m2</v>
          </cell>
          <cell r="F156">
            <v>29000</v>
          </cell>
        </row>
        <row r="157">
          <cell r="A157" t="str">
            <v>H2H</v>
          </cell>
          <cell r="B157" t="str">
            <v>H1</v>
          </cell>
          <cell r="C157" t="str">
            <v xml:space="preserve"> Hoa Dương cát, Hoa huệ, Hoa cúc, Ngọc trâm, Trồng theo luống, hàng</v>
          </cell>
          <cell r="D157" t="str">
            <v>Hoa Huệ, trồng theo luống, hàng</v>
          </cell>
          <cell r="E157" t="str">
            <v>m2</v>
          </cell>
          <cell r="F157">
            <v>29000</v>
          </cell>
        </row>
        <row r="158">
          <cell r="A158" t="str">
            <v>H2C</v>
          </cell>
          <cell r="B158" t="str">
            <v>H1</v>
          </cell>
          <cell r="C158" t="str">
            <v xml:space="preserve"> Hoa Dương cát, Hoa huệ, Hoa cúc, Ngọc trâm, Trồng theo luống, hàng</v>
          </cell>
          <cell r="D158" t="str">
            <v>Hoa Cúc, trồng theo luống, hàng</v>
          </cell>
          <cell r="E158" t="str">
            <v>m2</v>
          </cell>
          <cell r="F158">
            <v>29000</v>
          </cell>
        </row>
        <row r="159">
          <cell r="A159" t="str">
            <v>H2NT</v>
          </cell>
          <cell r="B159" t="str">
            <v>H1</v>
          </cell>
          <cell r="C159" t="str">
            <v xml:space="preserve"> Hoa Dương cát, Hoa huệ, Hoa cúc, Ngọc trâm, Trồng theo luống, hàng</v>
          </cell>
          <cell r="D159" t="str">
            <v>Hoa Ngọc Trâm trồng theo luống, hàng</v>
          </cell>
          <cell r="E159" t="str">
            <v>m2</v>
          </cell>
          <cell r="F159">
            <v>29000</v>
          </cell>
        </row>
        <row r="160">
          <cell r="A160" t="str">
            <v>H3LL</v>
          </cell>
          <cell r="B160" t="str">
            <v>H2</v>
          </cell>
          <cell r="C160" t="str">
            <v xml:space="preserve"> Hoa Lưu ly, Sen cạn, Thạch thảo, trồng theo luống, hàng</v>
          </cell>
          <cell r="D160" t="str">
            <v>Hoa Lưu Ly, trồng theo luống, hàng</v>
          </cell>
          <cell r="E160" t="str">
            <v>m2</v>
          </cell>
          <cell r="F160">
            <v>24800</v>
          </cell>
        </row>
        <row r="161">
          <cell r="A161" t="str">
            <v>H3SC</v>
          </cell>
          <cell r="B161" t="str">
            <v>H2</v>
          </cell>
          <cell r="C161" t="str">
            <v xml:space="preserve"> Hoa Lưu ly, Sen cạn, Thạch thảo, trồng theo luống, hàng</v>
          </cell>
          <cell r="D161" t="str">
            <v xml:space="preserve"> Sen Cạn, trồng theo luống, hàng</v>
          </cell>
          <cell r="E161" t="str">
            <v>m2</v>
          </cell>
          <cell r="F161">
            <v>24800</v>
          </cell>
        </row>
        <row r="162">
          <cell r="A162" t="str">
            <v>H3TT</v>
          </cell>
          <cell r="B162" t="str">
            <v>H2</v>
          </cell>
          <cell r="C162" t="str">
            <v xml:space="preserve"> Hoa Lưu ly, Sen cạn, Thạch thảo, trồng theo luống, hàng</v>
          </cell>
          <cell r="D162" t="str">
            <v>Thạch thảo trồng theo luống, hàng</v>
          </cell>
          <cell r="E162" t="str">
            <v>m2</v>
          </cell>
          <cell r="F162">
            <v>24800</v>
          </cell>
        </row>
        <row r="163">
          <cell r="A163" t="str">
            <v>HLL1</v>
          </cell>
          <cell r="B163" t="str">
            <v>H1</v>
          </cell>
          <cell r="C163" t="str">
            <v>Hoa Lili ( mật độ bình quân từ 13 - 14 cây/m2)</v>
          </cell>
          <cell r="D163" t="str">
            <v>Cây cao dưới 20cm</v>
          </cell>
          <cell r="F163">
            <v>17800</v>
          </cell>
        </row>
        <row r="164">
          <cell r="A164" t="str">
            <v>HLL2</v>
          </cell>
          <cell r="B164" t="str">
            <v>H2</v>
          </cell>
          <cell r="C164" t="str">
            <v>Hoa Lili ( mật độ bình quân từ 13 - 14 cây/m2)</v>
          </cell>
          <cell r="D164" t="str">
            <v>Cây cao trên 20cm</v>
          </cell>
          <cell r="F164">
            <v>24200</v>
          </cell>
        </row>
        <row r="165">
          <cell r="A165" t="str">
            <v>HS</v>
          </cell>
          <cell r="B165" t="str">
            <v>HS</v>
          </cell>
          <cell r="C165" t="str">
            <v>Cây hoa sen ( đã cho thu hoạch)</v>
          </cell>
          <cell r="D165" t="str">
            <v>Cây hoa sen ( đã cho thu hoạch)</v>
          </cell>
          <cell r="F165">
            <v>24800</v>
          </cell>
        </row>
        <row r="166">
          <cell r="A166" t="str">
            <v>HK</v>
          </cell>
          <cell r="B166" t="str">
            <v>HK</v>
          </cell>
          <cell r="C166" t="str">
            <v xml:space="preserve"> Các loại hoa khác</v>
          </cell>
          <cell r="D166" t="str">
            <v>Các loại hoa khác</v>
          </cell>
          <cell r="E166" t="str">
            <v>m2</v>
          </cell>
          <cell r="F166">
            <v>18600</v>
          </cell>
        </row>
        <row r="167">
          <cell r="A167" t="str">
            <v>CC</v>
          </cell>
          <cell r="B167" t="str">
            <v>CC</v>
          </cell>
          <cell r="C167" t="str">
            <v>Cây cảnh</v>
          </cell>
        </row>
        <row r="168">
          <cell r="A168" t="str">
            <v>CD</v>
          </cell>
          <cell r="B168" t="str">
            <v>CD</v>
          </cell>
          <cell r="C168" t="str">
            <v>Cây Đào (trồng thành luống, hàng)</v>
          </cell>
        </row>
        <row r="169">
          <cell r="A169" t="str">
            <v>CD1</v>
          </cell>
          <cell r="B169" t="str">
            <v>CD1</v>
          </cell>
          <cell r="C169" t="str">
            <v>Đào giống mật độ bình quân 20 cây/m2, trồng thành luống, theo hàng</v>
          </cell>
          <cell r="D169" t="str">
            <v>Đào giống mật độ bình quân 20 cây/m2, trồng thành luống, theo hàng</v>
          </cell>
          <cell r="E169" t="str">
            <v>m2</v>
          </cell>
          <cell r="F169">
            <v>42500</v>
          </cell>
        </row>
        <row r="170">
          <cell r="A170" t="str">
            <v>CD2</v>
          </cell>
          <cell r="B170" t="str">
            <v>CD2</v>
          </cell>
          <cell r="C170" t="str">
            <v>Đào 50cm  ≤ chiều cao  &lt; 150cm,  mật độ BQ 0,5 cây/m2</v>
          </cell>
          <cell r="D170" t="str">
            <v>Đào 50cm  ≤ chiều cao  &lt; 150cm,  mật độ BQ 0,5 cây/m2</v>
          </cell>
          <cell r="E170" t="str">
            <v>m2</v>
          </cell>
          <cell r="F170">
            <v>32900</v>
          </cell>
        </row>
        <row r="171">
          <cell r="A171" t="str">
            <v>CD3</v>
          </cell>
          <cell r="B171" t="str">
            <v>CD3</v>
          </cell>
          <cell r="C171" t="str">
            <v>Đào 150cm  ≤ chiều cao  &lt; 200cm,  mật độ BQ 0,5 cây/m2</v>
          </cell>
          <cell r="D171" t="str">
            <v>Đào 150cm  ≤ chiều cao  &lt; 200cm,  mật độ BQ 0,5 cây/m2</v>
          </cell>
          <cell r="E171" t="str">
            <v>m2</v>
          </cell>
          <cell r="F171">
            <v>41700</v>
          </cell>
        </row>
        <row r="172">
          <cell r="A172" t="str">
            <v>CD4</v>
          </cell>
          <cell r="B172" t="str">
            <v>CD4</v>
          </cell>
          <cell r="C172" t="str">
            <v>Đào Chiều cao ≥ 200cm,  mật độ BQ 0,5 cây/m2</v>
          </cell>
          <cell r="D172" t="str">
            <v>Đào Chiều cao ≥ 200cm,  mật độ BQ 0,5 cây/m2</v>
          </cell>
          <cell r="E172" t="str">
            <v>m2</v>
          </cell>
          <cell r="F172">
            <v>52000</v>
          </cell>
        </row>
        <row r="173">
          <cell r="A173" t="str">
            <v>DT1</v>
          </cell>
          <cell r="B173" t="str">
            <v>DT1</v>
          </cell>
          <cell r="C173" t="str">
            <v>Đào thế 50cm  ≤ chiều cao  &lt; 150cm,  mật độ BQ 0,5 cây/m2</v>
          </cell>
          <cell r="D173" t="str">
            <v>Đào thế 50cm  ≤ chiều cao  &lt; 150cm,  mật độ BQ 0,5 cây/m2</v>
          </cell>
          <cell r="E173" t="str">
            <v>m2</v>
          </cell>
          <cell r="F173">
            <v>41700</v>
          </cell>
        </row>
        <row r="174">
          <cell r="A174" t="str">
            <v>DT2</v>
          </cell>
          <cell r="B174" t="str">
            <v>DT2</v>
          </cell>
          <cell r="C174" t="str">
            <v>Đào thế 150cm  ≤ chiều cao  &lt; 200cm,  mật độ BQ 0,5 cây/m2</v>
          </cell>
          <cell r="D174" t="str">
            <v>Đào thế 150cm  ≤ chiều cao  &lt; 200cm,  mật độ BQ 0,5 cây/m2</v>
          </cell>
          <cell r="E174" t="str">
            <v>m2</v>
          </cell>
          <cell r="F174">
            <v>52000</v>
          </cell>
        </row>
        <row r="175">
          <cell r="A175" t="str">
            <v>DT3</v>
          </cell>
          <cell r="B175" t="str">
            <v>DT3</v>
          </cell>
          <cell r="C175" t="str">
            <v>Đào thế Chiều cao ≥ 200cm,  mật độ BQ 0,5 cây/m2</v>
          </cell>
          <cell r="D175" t="str">
            <v>Đào thế Chiều cao ≥ 200cm,  mật độ BQ 0,5 cây/m2</v>
          </cell>
          <cell r="E175" t="str">
            <v>m2</v>
          </cell>
          <cell r="F175">
            <v>57200</v>
          </cell>
        </row>
        <row r="176">
          <cell r="A176" t="str">
            <v>CQ</v>
          </cell>
          <cell r="B176" t="str">
            <v>CQ</v>
          </cell>
          <cell r="C176" t="str">
            <v>Cây quất (trồng thành luống, hàng)</v>
          </cell>
          <cell r="D176" t="str">
            <v>Cây quất (trồng thành luống, hàng)</v>
          </cell>
        </row>
        <row r="177">
          <cell r="A177" t="str">
            <v>CQ1</v>
          </cell>
          <cell r="B177" t="str">
            <v>CQ1</v>
          </cell>
          <cell r="C177" t="str">
            <v>Cây&lt;1năm, cao 0,3-0,5m, thân 1-2cm, tán &lt; 0,4m, mật độ BQ 1cây/m2</v>
          </cell>
          <cell r="D177" t="str">
            <v>Cây&lt;1năm, cao 0,3-0,5m, thân 1-2cm, tán &lt; 0,4m, mật độ BQ 1cây/m2</v>
          </cell>
          <cell r="E177" t="str">
            <v>m2</v>
          </cell>
          <cell r="F177">
            <v>33000</v>
          </cell>
        </row>
        <row r="178">
          <cell r="A178" t="str">
            <v>CQ2</v>
          </cell>
          <cell r="B178" t="str">
            <v>CQ2</v>
          </cell>
          <cell r="C178" t="str">
            <v>Cây 1-2 năm, cao 0,5-1m, thân 1-3 cm, tán ≤ 0,8m, mật độ BQ 0,8 cây/m2</v>
          </cell>
          <cell r="D178" t="str">
            <v>Cây 1-2 năm, cao 0,5-1m, thân 1-3 cm, tán ≤ 0,8m, mật độ BQ 0,8 cây/m2</v>
          </cell>
          <cell r="E178" t="str">
            <v>m2</v>
          </cell>
          <cell r="F178">
            <v>38200</v>
          </cell>
        </row>
        <row r="179">
          <cell r="A179" t="str">
            <v>CQ3</v>
          </cell>
          <cell r="B179" t="str">
            <v>CQ3</v>
          </cell>
          <cell r="C179" t="str">
            <v>Cây trên 2 năm, cao trên 1m, ĐK thân, trên 3cm, tán &gt; 0,8m, MĐBQ 0,7c/m2</v>
          </cell>
          <cell r="D179" t="str">
            <v>Cây trên 2 năm, cao trên 1m, ĐK thân, trên 3cm, tán &gt; 0,8m, MĐBQ 0,7c/m2</v>
          </cell>
          <cell r="E179" t="str">
            <v>m2</v>
          </cell>
          <cell r="F179">
            <v>45100</v>
          </cell>
        </row>
        <row r="180">
          <cell r="A180" t="str">
            <v>CCN3</v>
          </cell>
          <cell r="B180" t="str">
            <v>CCN3</v>
          </cell>
          <cell r="C180" t="str">
            <v>Cây cảnh nhóm 3 (trồng thành vườn)</v>
          </cell>
          <cell r="D180" t="str">
            <v>Cây cảnh nhóm 3 (trồng thành vườn)</v>
          </cell>
          <cell r="E180" t="str">
            <v>m2</v>
          </cell>
          <cell r="F180">
            <v>37500</v>
          </cell>
        </row>
        <row r="181">
          <cell r="A181" t="str">
            <v>CCN4</v>
          </cell>
          <cell r="B181" t="str">
            <v>CCN4</v>
          </cell>
          <cell r="C181" t="str">
            <v>Cây cảnh nhóm 4 (trồng thành vườn)</v>
          </cell>
          <cell r="D181" t="str">
            <v>Cây cảnh nhóm 4 (trồng thành vườn)</v>
          </cell>
        </row>
        <row r="182">
          <cell r="A182" t="str">
            <v>CCN41</v>
          </cell>
          <cell r="B182" t="str">
            <v>CCN41</v>
          </cell>
          <cell r="C182" t="str">
            <v>Cây nhỏ hơn 1 năm, MĐBQ 1cây/m2</v>
          </cell>
          <cell r="D182" t="str">
            <v>Cây nhỏ hơn 1 năm, MĐBQ 1cây/m2</v>
          </cell>
          <cell r="E182" t="str">
            <v>m2</v>
          </cell>
          <cell r="F182">
            <v>44000</v>
          </cell>
        </row>
        <row r="183">
          <cell r="A183" t="str">
            <v>CCN42</v>
          </cell>
          <cell r="B183" t="str">
            <v>CCM42</v>
          </cell>
          <cell r="C183" t="str">
            <v>Cây 1- 2 năm, MĐBQ 0,7 cây/m2</v>
          </cell>
          <cell r="D183" t="str">
            <v>Cây 1- 2 năm, MĐBQ 0,7 cây/m2</v>
          </cell>
          <cell r="E183" t="str">
            <v>m2</v>
          </cell>
          <cell r="F183">
            <v>84500</v>
          </cell>
        </row>
        <row r="184">
          <cell r="A184" t="str">
            <v>CCN43</v>
          </cell>
          <cell r="B184" t="str">
            <v>CCN43</v>
          </cell>
          <cell r="C184" t="str">
            <v>Cây 2- 3 năm, MĐBQ 0,5 cây/m2</v>
          </cell>
          <cell r="D184" t="str">
            <v>Cây 2- 3 năm, MĐBQ 0,5 cây/m2</v>
          </cell>
          <cell r="E184" t="str">
            <v>m2</v>
          </cell>
          <cell r="F184">
            <v>135500</v>
          </cell>
        </row>
        <row r="185">
          <cell r="A185" t="str">
            <v>CAV</v>
          </cell>
          <cell r="B185" t="str">
            <v>CAV</v>
          </cell>
          <cell r="C185" t="str">
            <v>Cây cau vua (đường kính gốc đo cách mặt đất 30cm)</v>
          </cell>
        </row>
        <row r="186">
          <cell r="A186" t="str">
            <v>CAV1</v>
          </cell>
          <cell r="B186" t="str">
            <v>CAV1</v>
          </cell>
          <cell r="C186" t="str">
            <v>Cây giống trồng thành luống theo hàng; mật độ từ 10 cây trở xuống trên 1 m2</v>
          </cell>
          <cell r="D186" t="str">
            <v>Cau vua giống mật độc &lt;10 cây/m2</v>
          </cell>
          <cell r="E186" t="str">
            <v>cây</v>
          </cell>
          <cell r="F186">
            <v>22300</v>
          </cell>
        </row>
        <row r="187">
          <cell r="A187" t="str">
            <v>CAV2</v>
          </cell>
          <cell r="B187" t="str">
            <v>CAV26</v>
          </cell>
          <cell r="C187" t="str">
            <v>Cây cau vua cao từ 0,3 m đến 0,7 m, ĐK gốc từ 2-6 cm</v>
          </cell>
          <cell r="D187" t="str">
            <v>cau vua đường kính gốc bằng 2 cm</v>
          </cell>
          <cell r="E187" t="str">
            <v>cây</v>
          </cell>
          <cell r="F187">
            <v>57000</v>
          </cell>
        </row>
        <row r="188">
          <cell r="A188" t="str">
            <v>CAV3</v>
          </cell>
          <cell r="B188" t="str">
            <v>CAV26</v>
          </cell>
          <cell r="C188" t="str">
            <v>Cây cau vua cao từ 0,3 m đến 0,7 m, ĐK gốc từ 2-6 cm</v>
          </cell>
          <cell r="D188" t="str">
            <v>cau vua đường kính gốc bằng 3 cm</v>
          </cell>
          <cell r="E188" t="str">
            <v>cây</v>
          </cell>
          <cell r="F188">
            <v>57000</v>
          </cell>
        </row>
        <row r="189">
          <cell r="A189" t="str">
            <v>CAV4</v>
          </cell>
          <cell r="B189" t="str">
            <v>CAV26</v>
          </cell>
          <cell r="C189" t="str">
            <v>Cây cau vua cao từ 0,3 m đến 0,7 m, ĐK gốc từ 2-6 cm</v>
          </cell>
          <cell r="D189" t="str">
            <v>cau vua đường kính gốc bằng 4 cm</v>
          </cell>
          <cell r="E189" t="str">
            <v>cây</v>
          </cell>
          <cell r="F189">
            <v>57000</v>
          </cell>
        </row>
        <row r="190">
          <cell r="A190" t="str">
            <v>CAV5</v>
          </cell>
          <cell r="B190" t="str">
            <v>CAV26</v>
          </cell>
          <cell r="C190" t="str">
            <v>Cây cau vua cao từ 0,3 m đến 0,7 m, ĐK gốc từ 2-6 cm</v>
          </cell>
          <cell r="D190" t="str">
            <v>cau vua đường kính gốc bằng 5 cm</v>
          </cell>
          <cell r="E190" t="str">
            <v>cây</v>
          </cell>
          <cell r="F190">
            <v>57000</v>
          </cell>
        </row>
        <row r="191">
          <cell r="A191" t="str">
            <v>CAV6</v>
          </cell>
          <cell r="B191" t="str">
            <v>CAV26</v>
          </cell>
          <cell r="C191" t="str">
            <v>Cây cau vua cao từ 0,3 m đến 0,7 m, ĐK gốc từ 2-6 cm</v>
          </cell>
          <cell r="D191" t="str">
            <v>cau vua đường kính gốc bằng 6 cm</v>
          </cell>
          <cell r="E191" t="str">
            <v>cây</v>
          </cell>
          <cell r="F191">
            <v>57000</v>
          </cell>
        </row>
        <row r="192">
          <cell r="A192" t="str">
            <v>CAV7</v>
          </cell>
          <cell r="B192" t="str">
            <v>CAV715</v>
          </cell>
          <cell r="C192" t="str">
            <v>Cây cau vua cao từ 0,8 m đến 1,5 m, ĐK gốc từ 7-15 cm</v>
          </cell>
          <cell r="D192" t="str">
            <v>cau vua đường kính gốc bằng 7 cm</v>
          </cell>
          <cell r="E192" t="str">
            <v>cây</v>
          </cell>
          <cell r="F192">
            <v>114800</v>
          </cell>
        </row>
        <row r="193">
          <cell r="A193" t="str">
            <v>CAV8</v>
          </cell>
          <cell r="B193" t="str">
            <v>CAV715</v>
          </cell>
          <cell r="C193" t="str">
            <v>Cây cau vua cao từ 0,8 m đến 1,5 m, ĐK gốc từ 7-15 cm</v>
          </cell>
          <cell r="D193" t="str">
            <v>cau vua đường kính gốc bằng 8 cm</v>
          </cell>
          <cell r="E193" t="str">
            <v>cây</v>
          </cell>
          <cell r="F193">
            <v>114800</v>
          </cell>
        </row>
        <row r="194">
          <cell r="A194" t="str">
            <v>CAV9</v>
          </cell>
          <cell r="B194" t="str">
            <v>CAV715</v>
          </cell>
          <cell r="C194" t="str">
            <v>Cây cau vua cao từ 0,8 m đến 1,5 m, ĐK gốc từ 7-15 cm</v>
          </cell>
          <cell r="D194" t="str">
            <v>cau vua đường kính gốc bằng 9 cm</v>
          </cell>
          <cell r="E194" t="str">
            <v>cây</v>
          </cell>
          <cell r="F194">
            <v>114800</v>
          </cell>
        </row>
        <row r="195">
          <cell r="A195" t="str">
            <v>CAV10</v>
          </cell>
          <cell r="B195" t="str">
            <v>CAV715</v>
          </cell>
          <cell r="C195" t="str">
            <v>Cây cau vua cao từ 0,8 m đến 1,5 m, ĐK gốc từ 7-15 cm</v>
          </cell>
          <cell r="D195" t="str">
            <v>cau vua đường kính gốc bằng 10 cm</v>
          </cell>
          <cell r="E195" t="str">
            <v>cây</v>
          </cell>
          <cell r="F195">
            <v>114800</v>
          </cell>
        </row>
        <row r="196">
          <cell r="A196" t="str">
            <v>CAV11</v>
          </cell>
          <cell r="B196" t="str">
            <v>CAV715</v>
          </cell>
          <cell r="C196" t="str">
            <v>Cây cau vua cao từ 0,8 m đến 1,5 m, ĐK gốc từ 7-15 cm</v>
          </cell>
          <cell r="D196" t="str">
            <v>cau vua đường kính gốc bằng 11 cm</v>
          </cell>
          <cell r="E196" t="str">
            <v>cây</v>
          </cell>
          <cell r="F196">
            <v>114800</v>
          </cell>
        </row>
        <row r="197">
          <cell r="A197" t="str">
            <v>CAV12</v>
          </cell>
          <cell r="B197" t="str">
            <v>CAV715</v>
          </cell>
          <cell r="C197" t="str">
            <v>Cây cau vua cao từ 0,8 m đến 1,5 m, ĐK gốc từ 7-15 cm</v>
          </cell>
          <cell r="D197" t="str">
            <v>cau vua đường kính gốc bằng 12 cm</v>
          </cell>
          <cell r="E197" t="str">
            <v>cây</v>
          </cell>
          <cell r="F197">
            <v>114800</v>
          </cell>
        </row>
        <row r="198">
          <cell r="A198" t="str">
            <v>CAV13</v>
          </cell>
          <cell r="B198" t="str">
            <v>CAV715</v>
          </cell>
          <cell r="C198" t="str">
            <v>Cây cau vua cao từ 0,8 m đến 1,5 m, ĐK gốc từ 7-15 cm</v>
          </cell>
          <cell r="D198" t="str">
            <v>cau vua đường kính gốc bằng 13 cm</v>
          </cell>
          <cell r="E198" t="str">
            <v>cây</v>
          </cell>
          <cell r="F198">
            <v>114800</v>
          </cell>
        </row>
        <row r="199">
          <cell r="A199" t="str">
            <v>CAV14</v>
          </cell>
          <cell r="B199" t="str">
            <v>CAV715</v>
          </cell>
          <cell r="C199" t="str">
            <v>Cây cau vua cao từ 0,8 m đến 1,5 m, ĐK gốc từ 7-15 cm</v>
          </cell>
          <cell r="D199" t="str">
            <v>cau vua đường kính gốc bằng 14 cm</v>
          </cell>
          <cell r="E199" t="str">
            <v>cây</v>
          </cell>
          <cell r="F199">
            <v>114800</v>
          </cell>
        </row>
        <row r="200">
          <cell r="A200" t="str">
            <v>CAV15</v>
          </cell>
          <cell r="B200" t="str">
            <v>CAV715</v>
          </cell>
          <cell r="C200" t="str">
            <v>Cây cau vua cao từ 0,8 m đến 1,5 m, ĐK gốc từ 7-15 cm</v>
          </cell>
          <cell r="D200" t="str">
            <v>cau vua đường kính gốc bằng 15 cm</v>
          </cell>
          <cell r="E200" t="str">
            <v>cây</v>
          </cell>
          <cell r="F200">
            <v>114800</v>
          </cell>
        </row>
        <row r="201">
          <cell r="A201" t="str">
            <v>CAV16</v>
          </cell>
          <cell r="B201" t="str">
            <v>CAV1625</v>
          </cell>
          <cell r="C201" t="str">
            <v>Cây cau vua cao từ 1,6 m đến 3 m, ĐK gốc từ 16-25 cm</v>
          </cell>
          <cell r="D201" t="str">
            <v>cau vua đường kính gốc bằng 16 cm</v>
          </cell>
          <cell r="E201" t="str">
            <v>cây</v>
          </cell>
          <cell r="F201">
            <v>176400</v>
          </cell>
        </row>
        <row r="202">
          <cell r="A202" t="str">
            <v>CAV17</v>
          </cell>
          <cell r="B202" t="str">
            <v>CAV1625</v>
          </cell>
          <cell r="C202" t="str">
            <v>Cây cau vua cao từ 1,6 m đến 3 m, ĐK gốc từ 16-25 cm</v>
          </cell>
          <cell r="D202" t="str">
            <v>cau vua đường kính gốc bằng 17 cm</v>
          </cell>
          <cell r="E202" t="str">
            <v>cây</v>
          </cell>
          <cell r="F202">
            <v>176400</v>
          </cell>
        </row>
        <row r="203">
          <cell r="A203" t="str">
            <v>CAV18</v>
          </cell>
          <cell r="B203" t="str">
            <v>CAV1625</v>
          </cell>
          <cell r="C203" t="str">
            <v>Cây cau vua cao từ 1,6 m đến 3 m, ĐK gốc từ 16-25 cm</v>
          </cell>
          <cell r="D203" t="str">
            <v>cau vua đường kính gốc bằng 18 cm</v>
          </cell>
          <cell r="E203" t="str">
            <v>cây</v>
          </cell>
          <cell r="F203">
            <v>176400</v>
          </cell>
        </row>
        <row r="204">
          <cell r="A204" t="str">
            <v>CAV19</v>
          </cell>
          <cell r="B204" t="str">
            <v>CAV1625</v>
          </cell>
          <cell r="C204" t="str">
            <v>Cây cau vua cao từ 1,6 m đến 3 m, ĐK gốc từ 16-25 cm</v>
          </cell>
          <cell r="D204" t="str">
            <v>cau vua đường kính gốc bằng 19 cm</v>
          </cell>
          <cell r="E204" t="str">
            <v>cây</v>
          </cell>
          <cell r="F204">
            <v>176400</v>
          </cell>
        </row>
        <row r="205">
          <cell r="A205" t="str">
            <v>CAV20</v>
          </cell>
          <cell r="B205" t="str">
            <v>CAV1625</v>
          </cell>
          <cell r="C205" t="str">
            <v>Cây cau vua cao từ 1,6 m đến 3 m, ĐK gốc từ 16-25 cm</v>
          </cell>
          <cell r="D205" t="str">
            <v>cau vua đường kính gốc bằng 20cm</v>
          </cell>
          <cell r="E205" t="str">
            <v>cây</v>
          </cell>
          <cell r="F205">
            <v>176400</v>
          </cell>
        </row>
        <row r="206">
          <cell r="A206" t="str">
            <v>CAV21</v>
          </cell>
          <cell r="B206" t="str">
            <v>CAV1625</v>
          </cell>
          <cell r="C206" t="str">
            <v>Cây cau vua cao từ 1,6 m đến 3 m, ĐK gốc từ 16-25 cm</v>
          </cell>
          <cell r="D206" t="str">
            <v>cau vua đường kính gốc bằng 21 cm</v>
          </cell>
          <cell r="E206" t="str">
            <v>cây</v>
          </cell>
          <cell r="F206">
            <v>176400</v>
          </cell>
        </row>
        <row r="207">
          <cell r="A207" t="str">
            <v>CAV22</v>
          </cell>
          <cell r="B207" t="str">
            <v>CAV1625</v>
          </cell>
          <cell r="C207" t="str">
            <v>Cây cau vua cao từ 1,6 m đến 3 m, ĐK gốc từ 16-25 cm</v>
          </cell>
          <cell r="D207" t="str">
            <v>cau vua đường kính gốc bằng 22 cm</v>
          </cell>
          <cell r="E207" t="str">
            <v>cây</v>
          </cell>
          <cell r="F207">
            <v>176400</v>
          </cell>
        </row>
        <row r="208">
          <cell r="A208" t="str">
            <v>CAV23</v>
          </cell>
          <cell r="B208" t="str">
            <v>CAV1625</v>
          </cell>
          <cell r="C208" t="str">
            <v>Cây cau vua cao từ 1,6 m đến 3 m, ĐK gốc từ 16-25 cm</v>
          </cell>
          <cell r="D208" t="str">
            <v>cau vua đường kính gốc bằng 23 cm</v>
          </cell>
          <cell r="E208" t="str">
            <v>cây</v>
          </cell>
          <cell r="F208">
            <v>176400</v>
          </cell>
        </row>
        <row r="209">
          <cell r="A209" t="str">
            <v>CAV24</v>
          </cell>
          <cell r="B209" t="str">
            <v>CAV1625</v>
          </cell>
          <cell r="C209" t="str">
            <v>Cây cau vua cao từ 1,6 m đến 3 m, ĐK gốc từ 16-25 cm</v>
          </cell>
          <cell r="D209" t="str">
            <v>cau vua đường kính gốc bằng 24 cm</v>
          </cell>
          <cell r="E209" t="str">
            <v>cây</v>
          </cell>
          <cell r="F209">
            <v>176400</v>
          </cell>
        </row>
        <row r="210">
          <cell r="A210" t="str">
            <v>CAV25</v>
          </cell>
          <cell r="B210" t="str">
            <v>CAV1625</v>
          </cell>
          <cell r="C210" t="str">
            <v>Cây cau vua cao từ 1,6 m đến 3 m, ĐK gốc từ 16-25 cm</v>
          </cell>
          <cell r="D210" t="str">
            <v>cau vua đường kính gốc bằng 25 cm</v>
          </cell>
          <cell r="E210" t="str">
            <v>cây</v>
          </cell>
          <cell r="F210">
            <v>176400</v>
          </cell>
        </row>
        <row r="211">
          <cell r="A211" t="str">
            <v>CAV26</v>
          </cell>
          <cell r="B211" t="str">
            <v>CAV2635</v>
          </cell>
          <cell r="C211" t="str">
            <v>Cây cau vua cao từ 3,1 m đến 4 m, ĐK gốc từ 26-35 cm</v>
          </cell>
          <cell r="D211" t="str">
            <v>cau vua đường kính gốc bằng 26 cm</v>
          </cell>
          <cell r="E211" t="str">
            <v>cây</v>
          </cell>
          <cell r="F211">
            <v>252000</v>
          </cell>
        </row>
        <row r="212">
          <cell r="A212" t="str">
            <v>CAV27</v>
          </cell>
          <cell r="B212" t="str">
            <v>CAV2635</v>
          </cell>
          <cell r="C212" t="str">
            <v>Cây cau vua cao từ 3,1 m đến 4 m, ĐK gốc từ 26-35 cm</v>
          </cell>
          <cell r="D212" t="str">
            <v>cau vua đường kính gốc bằng 27 cm</v>
          </cell>
          <cell r="E212" t="str">
            <v>cây</v>
          </cell>
          <cell r="F212">
            <v>252000</v>
          </cell>
        </row>
        <row r="213">
          <cell r="A213" t="str">
            <v>CAV28</v>
          </cell>
          <cell r="B213" t="str">
            <v>CAV2635</v>
          </cell>
          <cell r="C213" t="str">
            <v>Cây cau vua cao từ 3,1 m đến 4 m, ĐK gốc từ 26-35 cm</v>
          </cell>
          <cell r="D213" t="str">
            <v>cau vua đường kính gốc bằng 28 cm</v>
          </cell>
          <cell r="E213" t="str">
            <v>cây</v>
          </cell>
          <cell r="F213">
            <v>252000</v>
          </cell>
        </row>
        <row r="214">
          <cell r="A214" t="str">
            <v>CAV29</v>
          </cell>
          <cell r="B214" t="str">
            <v>CAV2635</v>
          </cell>
          <cell r="C214" t="str">
            <v>Cây cau vua cao từ 3,1 m đến 4 m, ĐK gốc từ 26-35 cm</v>
          </cell>
          <cell r="D214" t="str">
            <v>cau vua đường kính gốc bằng 29 cm</v>
          </cell>
          <cell r="E214" t="str">
            <v>cây</v>
          </cell>
          <cell r="F214">
            <v>252000</v>
          </cell>
        </row>
        <row r="215">
          <cell r="A215" t="str">
            <v>CAV30</v>
          </cell>
          <cell r="B215" t="str">
            <v>CAV2635</v>
          </cell>
          <cell r="C215" t="str">
            <v>Cây cau vua cao từ 3,1 m đến 4 m, ĐK gốc từ 26-35 cm</v>
          </cell>
          <cell r="D215" t="str">
            <v>cau vua đường kính gốc bằng 30 cm</v>
          </cell>
          <cell r="E215" t="str">
            <v>cây</v>
          </cell>
          <cell r="F215">
            <v>252000</v>
          </cell>
        </row>
        <row r="216">
          <cell r="A216" t="str">
            <v>CAV31</v>
          </cell>
          <cell r="B216" t="str">
            <v>CAV2635</v>
          </cell>
          <cell r="C216" t="str">
            <v>Cây cau vua cao từ 3,1 m đến 4 m, ĐK gốc từ 26-35 cm</v>
          </cell>
          <cell r="D216" t="str">
            <v>cau vua đường kính gốc bằng 31 cm</v>
          </cell>
          <cell r="E216" t="str">
            <v>cây</v>
          </cell>
          <cell r="F216">
            <v>252000</v>
          </cell>
        </row>
        <row r="217">
          <cell r="A217" t="str">
            <v>CAV32</v>
          </cell>
          <cell r="B217" t="str">
            <v>CAV2635</v>
          </cell>
          <cell r="C217" t="str">
            <v>Cây cau vua cao từ 3,1 m đến 4 m, ĐK gốc từ 26-35 cm</v>
          </cell>
          <cell r="D217" t="str">
            <v>cau vua đường kính gốc bằng 32 cm</v>
          </cell>
          <cell r="E217" t="str">
            <v>cây</v>
          </cell>
          <cell r="F217">
            <v>252000</v>
          </cell>
        </row>
        <row r="218">
          <cell r="A218" t="str">
            <v>CAV33</v>
          </cell>
          <cell r="B218" t="str">
            <v>CAV2635</v>
          </cell>
          <cell r="C218" t="str">
            <v>Cây cau vua cao từ 3,1 m đến 4 m, ĐK gốc từ 26-35 cm</v>
          </cell>
          <cell r="D218" t="str">
            <v>cau vua đường kính gốc bằng 33 cm</v>
          </cell>
          <cell r="E218" t="str">
            <v>cây</v>
          </cell>
          <cell r="F218">
            <v>252000</v>
          </cell>
        </row>
        <row r="219">
          <cell r="A219" t="str">
            <v>CAV34</v>
          </cell>
          <cell r="B219" t="str">
            <v>CAV2635</v>
          </cell>
          <cell r="C219" t="str">
            <v>Cây cau vua cao từ 3,1 m đến 4 m, ĐK gốc từ 26-35 cm</v>
          </cell>
          <cell r="D219" t="str">
            <v>cau vua đường kính gốc bằng 34 cm</v>
          </cell>
          <cell r="E219" t="str">
            <v>cây</v>
          </cell>
          <cell r="F219">
            <v>252000</v>
          </cell>
        </row>
        <row r="220">
          <cell r="A220" t="str">
            <v>CAV35</v>
          </cell>
          <cell r="B220" t="str">
            <v>CAV2635</v>
          </cell>
          <cell r="C220" t="str">
            <v>Cây cau vua cao từ 3,1 m đến 4 m, ĐK gốc từ 26-35 cm</v>
          </cell>
          <cell r="D220" t="str">
            <v>cau vua đường kính gốc bằng 35 cm</v>
          </cell>
          <cell r="E220" t="str">
            <v>cây</v>
          </cell>
          <cell r="F220">
            <v>252000</v>
          </cell>
        </row>
        <row r="221">
          <cell r="A221" t="str">
            <v>CAV36</v>
          </cell>
          <cell r="B221" t="str">
            <v>CAV36</v>
          </cell>
          <cell r="C221" t="str">
            <v>Cây cau vua cao trên 4 m, ĐK gốc từ  36 cm trở lên</v>
          </cell>
          <cell r="D221" t="str">
            <v>cau vua đường kính gốc bằng 36 cm</v>
          </cell>
          <cell r="E221" t="str">
            <v>cây</v>
          </cell>
          <cell r="F221">
            <v>321600</v>
          </cell>
        </row>
        <row r="222">
          <cell r="A222" t="str">
            <v>CAV37</v>
          </cell>
          <cell r="B222" t="str">
            <v>CAV36</v>
          </cell>
          <cell r="C222" t="str">
            <v>Cây cau vua cao trên 4 m, ĐK gốc từ  36 cm trở lên</v>
          </cell>
          <cell r="D222" t="str">
            <v>cau vua đường kính gốc bằng 37 cm</v>
          </cell>
          <cell r="E222" t="str">
            <v>cây</v>
          </cell>
          <cell r="F222">
            <v>321600</v>
          </cell>
        </row>
        <row r="223">
          <cell r="A223" t="str">
            <v>CAV38</v>
          </cell>
          <cell r="B223" t="str">
            <v>CAV36</v>
          </cell>
          <cell r="C223" t="str">
            <v>Cây cau vua cao trên 4 m, ĐK gốc từ  36 cm trở lên</v>
          </cell>
          <cell r="D223" t="str">
            <v>cau vua đường kính gốc bằng 38 cm</v>
          </cell>
          <cell r="E223" t="str">
            <v>cây</v>
          </cell>
          <cell r="F223">
            <v>321600</v>
          </cell>
        </row>
        <row r="224">
          <cell r="A224" t="str">
            <v>CAV39</v>
          </cell>
          <cell r="B224" t="str">
            <v>CAV36</v>
          </cell>
          <cell r="C224" t="str">
            <v>Cây cau vua cao trên 4 m, ĐK gốc từ  36 cm trở lên</v>
          </cell>
          <cell r="D224" t="str">
            <v>cau vua đường kính gốc bằng 39 cm</v>
          </cell>
          <cell r="E224" t="str">
            <v>cây</v>
          </cell>
          <cell r="F224">
            <v>321600</v>
          </cell>
        </row>
        <row r="225">
          <cell r="A225" t="str">
            <v>CAV40</v>
          </cell>
          <cell r="B225" t="str">
            <v>CAV36</v>
          </cell>
          <cell r="C225" t="str">
            <v>Cây cau vua cao trên 4 m, ĐK gốc từ  36 cm trở lên</v>
          </cell>
          <cell r="D225" t="str">
            <v>cau vua đường kính gốc bằng 40 cm</v>
          </cell>
          <cell r="E225" t="str">
            <v>cây</v>
          </cell>
          <cell r="F225">
            <v>321600</v>
          </cell>
        </row>
        <row r="226">
          <cell r="A226" t="str">
            <v>CAV41</v>
          </cell>
          <cell r="B226" t="str">
            <v>CAV36</v>
          </cell>
          <cell r="C226" t="str">
            <v>Cây cau vua cao trên 4 m, ĐK gốc từ  36 cm trở lên</v>
          </cell>
          <cell r="D226" t="str">
            <v>cau vua đường kính gốc bằng 41 cm</v>
          </cell>
          <cell r="E226" t="str">
            <v>cây</v>
          </cell>
          <cell r="F226">
            <v>321600</v>
          </cell>
        </row>
        <row r="227">
          <cell r="A227" t="str">
            <v>CAV42</v>
          </cell>
          <cell r="B227" t="str">
            <v>CAV36</v>
          </cell>
          <cell r="C227" t="str">
            <v>Cây cau vua cao trên 4 m, ĐK gốc từ  36 cm trở lên</v>
          </cell>
          <cell r="D227" t="str">
            <v>cau vua đường kính gốc bằng 42 cm</v>
          </cell>
          <cell r="E227" t="str">
            <v>cây</v>
          </cell>
          <cell r="F227">
            <v>321600</v>
          </cell>
        </row>
        <row r="228">
          <cell r="A228" t="str">
            <v>CAV43</v>
          </cell>
          <cell r="B228" t="str">
            <v>CAV36</v>
          </cell>
          <cell r="C228" t="str">
            <v>Cây cau vua cao trên 4 m, ĐK gốc từ  36 cm trở lên</v>
          </cell>
          <cell r="D228" t="str">
            <v>cau vua đường kính gốc bằng 43 cm</v>
          </cell>
          <cell r="E228" t="str">
            <v>cây</v>
          </cell>
          <cell r="F228">
            <v>321600</v>
          </cell>
        </row>
        <row r="229">
          <cell r="A229" t="str">
            <v>CAV44</v>
          </cell>
          <cell r="B229" t="str">
            <v>CAV36</v>
          </cell>
          <cell r="C229" t="str">
            <v>Cây cau vua cao trên 4 m, ĐK gốc từ  36 cm trở lên</v>
          </cell>
          <cell r="D229" t="str">
            <v>cau vua đường kính gốc bằng 44 cm</v>
          </cell>
          <cell r="E229" t="str">
            <v>cây</v>
          </cell>
          <cell r="F229">
            <v>321600</v>
          </cell>
        </row>
        <row r="230">
          <cell r="A230" t="str">
            <v>CAV45</v>
          </cell>
          <cell r="B230" t="str">
            <v>CAV36</v>
          </cell>
          <cell r="C230" t="str">
            <v>Cây cau vua cao trên 4 m, ĐK gốc từ  36 cm trở lên</v>
          </cell>
          <cell r="D230" t="str">
            <v>cau vua đường kính gốc bằng 45 cm</v>
          </cell>
          <cell r="E230" t="str">
            <v>cây</v>
          </cell>
          <cell r="F230">
            <v>321600</v>
          </cell>
        </row>
        <row r="231">
          <cell r="C231" t="str">
            <v>Cây ăn quả, đường kính gốc (ĐK) là Φ, ĐK tán là Φ, chiều cao cây là H</v>
          </cell>
          <cell r="E231" t="str">
            <v>cây</v>
          </cell>
        </row>
        <row r="232">
          <cell r="C232" t="str">
            <v xml:space="preserve"> Vải thiều, Hồng (theo ĐK gốc và ĐK tán lá của cây, đo ĐK gốc cách mặt đất 20 cm)</v>
          </cell>
          <cell r="E232" t="str">
            <v>cây</v>
          </cell>
        </row>
        <row r="233">
          <cell r="A233" t="str">
            <v>VTM</v>
          </cell>
          <cell r="B233" t="str">
            <v>VTM</v>
          </cell>
          <cell r="C233" t="str">
            <v xml:space="preserve"> Vải thiều mới trồng đến dưới 1 năm</v>
          </cell>
          <cell r="D233" t="str">
            <v>Cây vải thiều  mới trồng</v>
          </cell>
          <cell r="E233" t="str">
            <v>cây</v>
          </cell>
          <cell r="F233">
            <v>62000</v>
          </cell>
        </row>
        <row r="234">
          <cell r="A234" t="str">
            <v>VT1</v>
          </cell>
          <cell r="B234" t="str">
            <v>VT1</v>
          </cell>
          <cell r="C234" t="str">
            <v>Vải thiều trồng từ 1 năm ( ĐK tán lá 0,5m ≤ F&lt;1m</v>
          </cell>
          <cell r="D234" t="str">
            <v>Vải thiều trồng từ 1 năm ( ĐK tán lá 0,5m ≤ F&lt;1m</v>
          </cell>
          <cell r="E234" t="str">
            <v>cây</v>
          </cell>
          <cell r="F234">
            <v>146000</v>
          </cell>
        </row>
        <row r="235">
          <cell r="A235" t="str">
            <v>VT2</v>
          </cell>
          <cell r="B235" t="str">
            <v>VT115</v>
          </cell>
          <cell r="C235" t="str">
            <v xml:space="preserve"> Vải thiều đường kính tán 1 ≤ F   &lt; 1,5m</v>
          </cell>
          <cell r="D235" t="str">
            <v xml:space="preserve"> Vải thiều đường kính tán F =1m</v>
          </cell>
          <cell r="E235" t="str">
            <v>cây</v>
          </cell>
          <cell r="F235">
            <v>396000</v>
          </cell>
        </row>
        <row r="236">
          <cell r="A236" t="str">
            <v>VT3</v>
          </cell>
          <cell r="B236" t="str">
            <v>VT115</v>
          </cell>
          <cell r="C236" t="str">
            <v xml:space="preserve"> Vải thiều đường kính tán 1 ≤ F   &lt; 1,5m</v>
          </cell>
          <cell r="D236" t="str">
            <v xml:space="preserve"> Vải thiều đường kính tán F =1,1m</v>
          </cell>
          <cell r="E236" t="str">
            <v>cây</v>
          </cell>
          <cell r="F236">
            <v>396000</v>
          </cell>
        </row>
        <row r="237">
          <cell r="A237" t="str">
            <v>VT4</v>
          </cell>
          <cell r="B237" t="str">
            <v>VT115</v>
          </cell>
          <cell r="C237" t="str">
            <v xml:space="preserve"> Vải thiều đường kính tán 1 ≤ F   &lt; 1,5m</v>
          </cell>
          <cell r="D237" t="str">
            <v xml:space="preserve"> Vải thiều đường kính tán F =1,2m</v>
          </cell>
          <cell r="E237" t="str">
            <v>cây</v>
          </cell>
          <cell r="F237">
            <v>396000</v>
          </cell>
        </row>
        <row r="238">
          <cell r="A238" t="str">
            <v>VT5</v>
          </cell>
          <cell r="B238" t="str">
            <v>VT115</v>
          </cell>
          <cell r="C238" t="str">
            <v xml:space="preserve"> Vải thiều đường kính tán 1 ≤ F   &lt; 1,5m</v>
          </cell>
          <cell r="D238" t="str">
            <v xml:space="preserve"> Vải thiều đường kính tán F =1,3m</v>
          </cell>
          <cell r="E238" t="str">
            <v>cây</v>
          </cell>
          <cell r="F238">
            <v>396000</v>
          </cell>
        </row>
        <row r="239">
          <cell r="A239" t="str">
            <v>VT6</v>
          </cell>
          <cell r="B239" t="str">
            <v>VT115</v>
          </cell>
          <cell r="C239" t="str">
            <v xml:space="preserve"> Vải thiều đường kính tán 1 ≤ F   &lt; 1,5m</v>
          </cell>
          <cell r="D239" t="str">
            <v xml:space="preserve"> Vải thiều đường kính tán F =1,4m</v>
          </cell>
          <cell r="E239" t="str">
            <v>cây</v>
          </cell>
          <cell r="F239">
            <v>396000</v>
          </cell>
        </row>
        <row r="240">
          <cell r="A240" t="str">
            <v>VT7</v>
          </cell>
          <cell r="B240" t="str">
            <v>VT1152</v>
          </cell>
          <cell r="C240" t="str">
            <v xml:space="preserve"> Vải thiều đường kính tán 1,5 ≤ F   &lt; 2m</v>
          </cell>
          <cell r="D240" t="str">
            <v xml:space="preserve"> Vải thiều đường kính tán F =1,5m</v>
          </cell>
          <cell r="E240" t="str">
            <v>cây</v>
          </cell>
          <cell r="F240">
            <v>632000</v>
          </cell>
        </row>
        <row r="241">
          <cell r="A241" t="str">
            <v>VT8</v>
          </cell>
          <cell r="B241" t="str">
            <v>VT1152</v>
          </cell>
          <cell r="C241" t="str">
            <v xml:space="preserve"> Vải thiều đường kính tán 1,5 ≤ F   &lt; 2m</v>
          </cell>
          <cell r="D241" t="str">
            <v xml:space="preserve"> Vải thiều đường kính tán F =1,6m</v>
          </cell>
          <cell r="E241" t="str">
            <v>cây</v>
          </cell>
          <cell r="F241">
            <v>632000</v>
          </cell>
        </row>
        <row r="242">
          <cell r="A242" t="str">
            <v>VT9</v>
          </cell>
          <cell r="B242" t="str">
            <v>VT1152</v>
          </cell>
          <cell r="C242" t="str">
            <v xml:space="preserve"> Vải thiều đường kính tán 1,5 ≤ F   &lt; 2m</v>
          </cell>
          <cell r="D242" t="str">
            <v xml:space="preserve"> Vải thiều đường kính tán F =1,7m</v>
          </cell>
          <cell r="E242" t="str">
            <v>cây</v>
          </cell>
          <cell r="F242">
            <v>632000</v>
          </cell>
        </row>
        <row r="243">
          <cell r="A243" t="str">
            <v>VT10</v>
          </cell>
          <cell r="B243" t="str">
            <v>VT1152</v>
          </cell>
          <cell r="C243" t="str">
            <v xml:space="preserve"> Vải thiều đường kính tán 1,5 ≤ F   &lt; 2m</v>
          </cell>
          <cell r="D243" t="str">
            <v xml:space="preserve"> Vải thiều đường kính tán F =1,8m</v>
          </cell>
          <cell r="E243" t="str">
            <v>cây</v>
          </cell>
          <cell r="F243">
            <v>632000</v>
          </cell>
        </row>
        <row r="244">
          <cell r="A244" t="str">
            <v>VT11</v>
          </cell>
          <cell r="B244" t="str">
            <v>VT1152</v>
          </cell>
          <cell r="C244" t="str">
            <v xml:space="preserve"> Vải thiều đường kính tán 1,5 ≤ F   &lt; 2m</v>
          </cell>
          <cell r="D244" t="str">
            <v xml:space="preserve"> Vải thiều đường kính tán F =1,9m</v>
          </cell>
          <cell r="E244" t="str">
            <v>cây</v>
          </cell>
          <cell r="F244">
            <v>632000</v>
          </cell>
        </row>
        <row r="245">
          <cell r="A245" t="str">
            <v>VT12</v>
          </cell>
          <cell r="B245" t="str">
            <v>VT0610</v>
          </cell>
          <cell r="C245" t="str">
            <v xml:space="preserve"> Vải thiều đường kính tán 2 ≤ F   &lt; 2,5m</v>
          </cell>
          <cell r="D245" t="str">
            <v xml:space="preserve"> Vải thiều đường kính tán F =2m</v>
          </cell>
          <cell r="E245" t="str">
            <v>cây</v>
          </cell>
          <cell r="F245">
            <v>1034000</v>
          </cell>
        </row>
        <row r="246">
          <cell r="A246" t="str">
            <v>VT13</v>
          </cell>
          <cell r="B246" t="str">
            <v>VT1015</v>
          </cell>
          <cell r="C246" t="str">
            <v xml:space="preserve"> Vải thiều đường kính tán 01 ≤ F   &lt; 1,5m</v>
          </cell>
          <cell r="D246" t="str">
            <v xml:space="preserve"> Vải thiều đường kính tán F =2,1m</v>
          </cell>
          <cell r="E246" t="str">
            <v>cây</v>
          </cell>
          <cell r="F246">
            <v>1034000</v>
          </cell>
        </row>
        <row r="247">
          <cell r="A247" t="str">
            <v>VT14</v>
          </cell>
          <cell r="B247" t="str">
            <v>VT1015</v>
          </cell>
          <cell r="C247" t="str">
            <v xml:space="preserve"> Vải thiều đường kính tán 2 ≤ F   &lt; 2,5m</v>
          </cell>
          <cell r="D247" t="str">
            <v xml:space="preserve"> Vải thiều đường kính tán F =2,2m</v>
          </cell>
          <cell r="E247" t="str">
            <v>cây</v>
          </cell>
          <cell r="F247">
            <v>1034000</v>
          </cell>
        </row>
        <row r="248">
          <cell r="A248" t="str">
            <v>VT15</v>
          </cell>
          <cell r="B248" t="str">
            <v>VT1015</v>
          </cell>
          <cell r="C248" t="str">
            <v xml:space="preserve"> Vải thiều đường kính tán 2 ≤ F   &lt; 2,5m</v>
          </cell>
          <cell r="D248" t="str">
            <v xml:space="preserve"> Vải thiều đường kính tán F =2,3m</v>
          </cell>
          <cell r="E248" t="str">
            <v>cây</v>
          </cell>
          <cell r="F248">
            <v>1034000</v>
          </cell>
        </row>
        <row r="249">
          <cell r="A249" t="str">
            <v>VT16</v>
          </cell>
          <cell r="B249" t="str">
            <v>VT1015</v>
          </cell>
          <cell r="C249" t="str">
            <v xml:space="preserve"> Vải thiều đường kính tán 2 ≤ F   &lt; 2,5m</v>
          </cell>
          <cell r="D249" t="str">
            <v xml:space="preserve"> Vải thiều đường kính tán F =2,4m</v>
          </cell>
          <cell r="E249" t="str">
            <v>cây</v>
          </cell>
          <cell r="F249">
            <v>1034000</v>
          </cell>
        </row>
        <row r="250">
          <cell r="A250" t="str">
            <v>VT17</v>
          </cell>
          <cell r="B250" t="str">
            <v>VT1015</v>
          </cell>
          <cell r="C250" t="str">
            <v xml:space="preserve"> Vải thiều đường kính tán 2,5 ≤ F   &lt; 3m</v>
          </cell>
          <cell r="D250" t="str">
            <v xml:space="preserve"> Vải thiều đường kính tán F =2,5m</v>
          </cell>
          <cell r="E250" t="str">
            <v>cây</v>
          </cell>
          <cell r="F250">
            <v>1713000</v>
          </cell>
        </row>
        <row r="251">
          <cell r="A251" t="str">
            <v>VT18</v>
          </cell>
          <cell r="B251" t="str">
            <v>VT1520</v>
          </cell>
          <cell r="C251" t="str">
            <v xml:space="preserve"> Vải thiều đường kính tán 2,5 ≤ F   &lt; 3m</v>
          </cell>
          <cell r="D251" t="str">
            <v xml:space="preserve"> Vải thiều đường kính tán F =2,6m</v>
          </cell>
          <cell r="E251" t="str">
            <v>cây</v>
          </cell>
          <cell r="F251">
            <v>1713000</v>
          </cell>
        </row>
        <row r="252">
          <cell r="A252" t="str">
            <v>VT19</v>
          </cell>
          <cell r="B252" t="str">
            <v>VT1520</v>
          </cell>
          <cell r="C252" t="str">
            <v xml:space="preserve"> Vải thiều đường kính tán 2,5 ≤ F   &lt; 3m</v>
          </cell>
          <cell r="D252" t="str">
            <v xml:space="preserve"> Vải thiều đường kính tán F =2,7m</v>
          </cell>
          <cell r="E252" t="str">
            <v>cây</v>
          </cell>
          <cell r="F252">
            <v>1713000</v>
          </cell>
        </row>
        <row r="253">
          <cell r="A253" t="str">
            <v>VT20</v>
          </cell>
          <cell r="B253" t="str">
            <v>VT1520</v>
          </cell>
          <cell r="C253" t="str">
            <v xml:space="preserve"> Vải thiều đường kính tán 2,5 ≤ F   &lt; 3m</v>
          </cell>
          <cell r="D253" t="str">
            <v xml:space="preserve"> Vải thiều đường kính tán F =2,8m</v>
          </cell>
          <cell r="E253" t="str">
            <v>cây</v>
          </cell>
          <cell r="F253">
            <v>1713000</v>
          </cell>
        </row>
        <row r="254">
          <cell r="A254" t="str">
            <v>VT21</v>
          </cell>
          <cell r="B254" t="str">
            <v>VT1520</v>
          </cell>
          <cell r="C254" t="str">
            <v xml:space="preserve"> Vải thiều đường kính tán 2,5 ≤ F   &lt; 3m</v>
          </cell>
          <cell r="D254" t="str">
            <v xml:space="preserve"> Vải thiều đường kính tán F =2,9m</v>
          </cell>
          <cell r="E254" t="str">
            <v>cây</v>
          </cell>
          <cell r="F254">
            <v>1713000</v>
          </cell>
        </row>
        <row r="255">
          <cell r="A255" t="str">
            <v>VT22</v>
          </cell>
          <cell r="B255" t="str">
            <v>VT1520</v>
          </cell>
          <cell r="C255" t="str">
            <v xml:space="preserve"> Vải thiều đường kính tán3 ≤ F  &lt; 3,5m</v>
          </cell>
          <cell r="D255" t="str">
            <v xml:space="preserve"> Vải thiều đường kính tán F = 3m</v>
          </cell>
          <cell r="E255" t="str">
            <v>cây</v>
          </cell>
          <cell r="F255">
            <v>2281000</v>
          </cell>
        </row>
        <row r="256">
          <cell r="A256" t="str">
            <v>VT23</v>
          </cell>
          <cell r="B256" t="str">
            <v>VT2025</v>
          </cell>
          <cell r="C256" t="str">
            <v xml:space="preserve"> Vải thiều đường kính tán3 ≤ F  &lt; 3,5m</v>
          </cell>
          <cell r="D256" t="str">
            <v xml:space="preserve"> Vải thiều đường kính tán F = 3,1m</v>
          </cell>
          <cell r="E256" t="str">
            <v>cây</v>
          </cell>
          <cell r="F256">
            <v>2281000</v>
          </cell>
        </row>
        <row r="257">
          <cell r="A257" t="str">
            <v>VT24</v>
          </cell>
          <cell r="B257" t="str">
            <v>VT2025</v>
          </cell>
          <cell r="C257" t="str">
            <v xml:space="preserve"> Vải thiều đường kính tán3 ≤ F  &lt; 3,5m</v>
          </cell>
          <cell r="D257" t="str">
            <v xml:space="preserve"> Vải thiều đường kính tán F = 3,2m</v>
          </cell>
          <cell r="E257" t="str">
            <v>cây</v>
          </cell>
          <cell r="F257">
            <v>2281000</v>
          </cell>
        </row>
        <row r="258">
          <cell r="A258" t="str">
            <v>VT25</v>
          </cell>
          <cell r="B258" t="str">
            <v>VT2025</v>
          </cell>
          <cell r="C258" t="str">
            <v xml:space="preserve"> Vải thiều đường kính tán3 ≤ F  &lt; 3,5m</v>
          </cell>
          <cell r="D258" t="str">
            <v xml:space="preserve"> Vải thiều đường kính tán F = 3,3m</v>
          </cell>
          <cell r="E258" t="str">
            <v>cây</v>
          </cell>
          <cell r="F258">
            <v>2281000</v>
          </cell>
        </row>
        <row r="259">
          <cell r="A259" t="str">
            <v>VT26</v>
          </cell>
          <cell r="B259" t="str">
            <v>VT2025</v>
          </cell>
          <cell r="C259" t="str">
            <v xml:space="preserve"> Vải thiều đường kính tán3 ≤ F  &lt; 3,5m</v>
          </cell>
          <cell r="D259" t="str">
            <v xml:space="preserve"> Vải thiều đường kính tán F = 3,4m</v>
          </cell>
          <cell r="E259" t="str">
            <v>cây</v>
          </cell>
          <cell r="F259">
            <v>2281000</v>
          </cell>
        </row>
        <row r="260">
          <cell r="A260" t="str">
            <v>VT27</v>
          </cell>
          <cell r="B260" t="str">
            <v>VT2025</v>
          </cell>
          <cell r="C260" t="str">
            <v xml:space="preserve"> Vải thiều đường kính tán3 ≤ F  &lt; 3,5m</v>
          </cell>
          <cell r="D260" t="str">
            <v xml:space="preserve"> Vải thiều đường kính tán F = 3,5m</v>
          </cell>
          <cell r="E260" t="str">
            <v>cây</v>
          </cell>
          <cell r="F260">
            <v>2517000</v>
          </cell>
        </row>
        <row r="261">
          <cell r="A261" t="str">
            <v>VT28</v>
          </cell>
          <cell r="B261" t="str">
            <v>VT2530</v>
          </cell>
          <cell r="C261" t="str">
            <v xml:space="preserve"> Vải thiều đường kính tán 3,5 ≤ F  &lt; 4m</v>
          </cell>
          <cell r="D261" t="str">
            <v xml:space="preserve"> Vải thiều đường kính tán F = 3,6m</v>
          </cell>
          <cell r="E261" t="str">
            <v>cây</v>
          </cell>
          <cell r="F261">
            <v>2517000</v>
          </cell>
        </row>
        <row r="262">
          <cell r="A262" t="str">
            <v>VT29</v>
          </cell>
          <cell r="B262" t="str">
            <v>VT2530</v>
          </cell>
          <cell r="C262" t="str">
            <v xml:space="preserve"> Vải thiều đường kính tán 3,5 ≤ F  &lt; 4m</v>
          </cell>
          <cell r="D262" t="str">
            <v xml:space="preserve"> Vải thiều đường kính tán F = 3,7m</v>
          </cell>
          <cell r="E262" t="str">
            <v>cây</v>
          </cell>
          <cell r="F262">
            <v>2517000</v>
          </cell>
        </row>
        <row r="263">
          <cell r="A263" t="str">
            <v>VT30</v>
          </cell>
          <cell r="B263" t="str">
            <v>VT2530</v>
          </cell>
          <cell r="C263" t="str">
            <v xml:space="preserve"> Vải thiều đường kính tán 3,5 ≤ F  &lt; 4m</v>
          </cell>
          <cell r="D263" t="str">
            <v xml:space="preserve"> Vải thiều đường kính tán F = 3,8m</v>
          </cell>
          <cell r="E263" t="str">
            <v>cây</v>
          </cell>
          <cell r="F263">
            <v>2517000</v>
          </cell>
        </row>
        <row r="264">
          <cell r="A264" t="str">
            <v>VT31</v>
          </cell>
          <cell r="B264" t="str">
            <v>VT2530</v>
          </cell>
          <cell r="C264" t="str">
            <v xml:space="preserve"> Vải thiều đường kính tán 3,5 ≤ F  &lt; 4m</v>
          </cell>
          <cell r="D264" t="str">
            <v xml:space="preserve"> Vải thiều đường kính tán F = 3,9m</v>
          </cell>
          <cell r="E264" t="str">
            <v>cây</v>
          </cell>
          <cell r="F264">
            <v>2517000</v>
          </cell>
        </row>
        <row r="265">
          <cell r="A265" t="str">
            <v>VT32</v>
          </cell>
          <cell r="B265" t="str">
            <v>VT2530</v>
          </cell>
          <cell r="C265" t="str">
            <v xml:space="preserve"> Vải thiều đường kính tán 4 ≤ F  &lt; 4,5m</v>
          </cell>
          <cell r="D265" t="str">
            <v xml:space="preserve"> Vải thiều đường kính tán F = 4m</v>
          </cell>
          <cell r="E265" t="str">
            <v>cây</v>
          </cell>
          <cell r="F265">
            <v>2754000</v>
          </cell>
        </row>
        <row r="266">
          <cell r="A266" t="str">
            <v>VT33</v>
          </cell>
          <cell r="B266" t="str">
            <v>VT3035</v>
          </cell>
          <cell r="C266" t="str">
            <v xml:space="preserve"> Vải thiều đường kính tán 4 ≤ F  &lt; 4,5m</v>
          </cell>
          <cell r="D266" t="str">
            <v xml:space="preserve"> Vải thiều đường kính tán F = 4,1m</v>
          </cell>
          <cell r="E266" t="str">
            <v>cây</v>
          </cell>
          <cell r="F266">
            <v>2754000</v>
          </cell>
        </row>
        <row r="267">
          <cell r="A267" t="str">
            <v>VT34</v>
          </cell>
          <cell r="B267" t="str">
            <v>VT3035</v>
          </cell>
          <cell r="C267" t="str">
            <v xml:space="preserve"> Vải thiều đường kính tán 4 ≤ F  &lt; 4,5m</v>
          </cell>
          <cell r="D267" t="str">
            <v xml:space="preserve"> Vải thiều đường kính tán F = 4,2m</v>
          </cell>
          <cell r="E267" t="str">
            <v>cây</v>
          </cell>
          <cell r="F267">
            <v>2754000</v>
          </cell>
        </row>
        <row r="268">
          <cell r="A268" t="str">
            <v>VT35</v>
          </cell>
          <cell r="B268" t="str">
            <v>VT3035</v>
          </cell>
          <cell r="C268" t="str">
            <v xml:space="preserve"> Vải thiều đường kính tán 4 ≤ F  &lt; 4,5m</v>
          </cell>
          <cell r="D268" t="str">
            <v xml:space="preserve"> Vải thiều đường kính tán F = 4,3m</v>
          </cell>
          <cell r="E268" t="str">
            <v>cây</v>
          </cell>
          <cell r="F268">
            <v>2754000</v>
          </cell>
        </row>
        <row r="269">
          <cell r="A269" t="str">
            <v>VT36</v>
          </cell>
          <cell r="B269" t="str">
            <v>VT3035</v>
          </cell>
          <cell r="C269" t="str">
            <v xml:space="preserve"> Vải thiều đường kính tán 4 ≤ F  &lt; 4,5m</v>
          </cell>
          <cell r="D269" t="str">
            <v xml:space="preserve"> Vải thiều đường kính tán F = 4,4m</v>
          </cell>
          <cell r="E269" t="str">
            <v>cây</v>
          </cell>
          <cell r="F269">
            <v>2754000</v>
          </cell>
        </row>
        <row r="270">
          <cell r="A270" t="str">
            <v>VT37</v>
          </cell>
          <cell r="B270" t="str">
            <v>VT3035</v>
          </cell>
          <cell r="C270" t="str">
            <v xml:space="preserve"> Vải thiều đường kính tán 4,5 ≤ F  &lt; 5,5m</v>
          </cell>
          <cell r="D270" t="str">
            <v xml:space="preserve"> Vải thiều đường kính tán F = 4,5m</v>
          </cell>
          <cell r="E270" t="str">
            <v>cây</v>
          </cell>
          <cell r="F270">
            <v>2991000</v>
          </cell>
        </row>
        <row r="271">
          <cell r="A271" t="str">
            <v>VT38</v>
          </cell>
          <cell r="B271" t="str">
            <v>VT3540</v>
          </cell>
          <cell r="C271" t="str">
            <v xml:space="preserve"> Vải thiều đường kính tán 4,5 ≤ F  &lt; 5,5m</v>
          </cell>
          <cell r="D271" t="str">
            <v xml:space="preserve"> Vải thiều đường kính tán F = 4,6m</v>
          </cell>
          <cell r="E271" t="str">
            <v>cây</v>
          </cell>
          <cell r="F271">
            <v>2991000</v>
          </cell>
        </row>
        <row r="272">
          <cell r="A272" t="str">
            <v>VT39</v>
          </cell>
          <cell r="B272" t="str">
            <v>VT3540</v>
          </cell>
          <cell r="C272" t="str">
            <v xml:space="preserve"> Vải thiều đường kính tán 4,5 ≤ F  &lt; 5,5m</v>
          </cell>
          <cell r="D272" t="str">
            <v xml:space="preserve"> Vải thiều đường kính tán F = 4,7m</v>
          </cell>
          <cell r="E272" t="str">
            <v>cây</v>
          </cell>
          <cell r="F272">
            <v>2991000</v>
          </cell>
        </row>
        <row r="273">
          <cell r="A273" t="str">
            <v>VT40</v>
          </cell>
          <cell r="B273" t="str">
            <v>VT3540</v>
          </cell>
          <cell r="C273" t="str">
            <v xml:space="preserve"> Vải thiều đường kính tán 4,5 ≤ F  &lt; 5,5m</v>
          </cell>
          <cell r="D273" t="str">
            <v xml:space="preserve"> Vải thiều đường kính tán F = 4,8m</v>
          </cell>
          <cell r="E273" t="str">
            <v>cây</v>
          </cell>
          <cell r="F273">
            <v>2991000</v>
          </cell>
        </row>
        <row r="274">
          <cell r="A274" t="str">
            <v>VT41</v>
          </cell>
          <cell r="B274" t="str">
            <v>VT3540</v>
          </cell>
          <cell r="C274" t="str">
            <v xml:space="preserve"> Vải thiều đường kính tán 4,5 ≤ F  &lt; 5,5m</v>
          </cell>
          <cell r="D274" t="str">
            <v xml:space="preserve"> Vải thiều đường kính tán F = 4,9m</v>
          </cell>
          <cell r="E274" t="str">
            <v>cây</v>
          </cell>
          <cell r="F274">
            <v>2991000</v>
          </cell>
        </row>
        <row r="275">
          <cell r="A275" t="str">
            <v>VT42</v>
          </cell>
          <cell r="B275" t="str">
            <v>VT3540</v>
          </cell>
          <cell r="C275" t="str">
            <v xml:space="preserve"> Vải thiều đường kính tán 4,5 ≤ F  &lt; 5,5m</v>
          </cell>
          <cell r="D275" t="str">
            <v xml:space="preserve"> Vải thiều đường kính tán F = 5m</v>
          </cell>
          <cell r="E275" t="str">
            <v>cây</v>
          </cell>
          <cell r="F275">
            <v>2991000</v>
          </cell>
        </row>
        <row r="276">
          <cell r="A276" t="str">
            <v>VT43</v>
          </cell>
          <cell r="B276" t="str">
            <v>VT4045</v>
          </cell>
          <cell r="C276" t="str">
            <v xml:space="preserve"> Vải thiều đường kính tán 4,5 ≤ F  &lt; 5,5m</v>
          </cell>
          <cell r="D276" t="str">
            <v xml:space="preserve"> Vải thiều đường kính tán F = 5,1m</v>
          </cell>
          <cell r="E276" t="str">
            <v>cây</v>
          </cell>
          <cell r="F276">
            <v>2991000</v>
          </cell>
        </row>
        <row r="277">
          <cell r="A277" t="str">
            <v>VT44</v>
          </cell>
          <cell r="B277" t="str">
            <v>VT4045</v>
          </cell>
          <cell r="C277" t="str">
            <v xml:space="preserve"> Vải thiều đường kính tán 4,5 ≤ F  &lt; 5,5m</v>
          </cell>
          <cell r="D277" t="str">
            <v xml:space="preserve"> Vải thiều đường kính tán F = 5,2m</v>
          </cell>
          <cell r="E277" t="str">
            <v>cây</v>
          </cell>
          <cell r="F277">
            <v>2991000</v>
          </cell>
        </row>
        <row r="278">
          <cell r="A278" t="str">
            <v>VT45</v>
          </cell>
          <cell r="B278" t="str">
            <v>VT4045</v>
          </cell>
          <cell r="C278" t="str">
            <v xml:space="preserve"> Vải thiều đường kính tán 4,5 ≤ F  &lt; 5,5m</v>
          </cell>
          <cell r="D278" t="str">
            <v xml:space="preserve"> Vải thiều đường kính tán F = 5,3m</v>
          </cell>
          <cell r="E278" t="str">
            <v>cây</v>
          </cell>
          <cell r="F278">
            <v>2991000</v>
          </cell>
        </row>
        <row r="279">
          <cell r="A279" t="str">
            <v>VT46</v>
          </cell>
          <cell r="B279" t="str">
            <v>VT4045</v>
          </cell>
          <cell r="C279" t="str">
            <v xml:space="preserve"> Vải thiều đường kính tán 4,5 ≤ F  &lt; 5,5m</v>
          </cell>
          <cell r="D279" t="str">
            <v xml:space="preserve"> Vải thiều đường kính tán F = 5,4m</v>
          </cell>
          <cell r="E279" t="str">
            <v>cây</v>
          </cell>
          <cell r="F279">
            <v>2991000</v>
          </cell>
        </row>
        <row r="280">
          <cell r="A280" t="str">
            <v>VT47</v>
          </cell>
          <cell r="B280" t="str">
            <v>VT4555</v>
          </cell>
          <cell r="C280" t="str">
            <v xml:space="preserve"> Vải thiều đường kính tán 5,5≤ F  &lt; 6,5m</v>
          </cell>
          <cell r="D280" t="str">
            <v xml:space="preserve"> Vải thiều đường kính tán F = 5,5m</v>
          </cell>
          <cell r="E280" t="str">
            <v>cây</v>
          </cell>
          <cell r="F280">
            <v>3227000</v>
          </cell>
        </row>
        <row r="281">
          <cell r="A281" t="str">
            <v>VT48</v>
          </cell>
          <cell r="B281" t="str">
            <v>VT4555</v>
          </cell>
          <cell r="C281" t="str">
            <v xml:space="preserve"> Vải thiều đường kính tán 5,5≤ F  &lt; 6,5m</v>
          </cell>
          <cell r="D281" t="str">
            <v xml:space="preserve"> Vải thiều đường kính tán F = 5,6m</v>
          </cell>
          <cell r="E281" t="str">
            <v>cây</v>
          </cell>
          <cell r="F281">
            <v>3227000</v>
          </cell>
        </row>
        <row r="282">
          <cell r="A282" t="str">
            <v>VT49</v>
          </cell>
          <cell r="B282" t="str">
            <v>VT4555</v>
          </cell>
          <cell r="C282" t="str">
            <v xml:space="preserve"> Vải thiều đường kính tán 5,5≤ F  &lt; 6,5m</v>
          </cell>
          <cell r="D282" t="str">
            <v xml:space="preserve"> Vải thiều đường kính tán F = 5,7m</v>
          </cell>
          <cell r="E282" t="str">
            <v>cây</v>
          </cell>
          <cell r="F282">
            <v>3227000</v>
          </cell>
        </row>
        <row r="283">
          <cell r="A283" t="str">
            <v>VT50</v>
          </cell>
          <cell r="B283" t="str">
            <v>VT4555</v>
          </cell>
          <cell r="C283" t="str">
            <v xml:space="preserve"> Vải thiều đường kính tán 5,5≤ F  &lt; 6,5m</v>
          </cell>
          <cell r="D283" t="str">
            <v xml:space="preserve"> Vải thiều đường kính tán F = 5,8m</v>
          </cell>
          <cell r="E283" t="str">
            <v>cây</v>
          </cell>
          <cell r="F283">
            <v>3227000</v>
          </cell>
        </row>
        <row r="284">
          <cell r="A284" t="str">
            <v>VT51</v>
          </cell>
          <cell r="B284" t="str">
            <v>VT4555</v>
          </cell>
          <cell r="C284" t="str">
            <v xml:space="preserve"> Vải thiều đường kính tán 5,5≤ F  &lt; 6,5m</v>
          </cell>
          <cell r="D284" t="str">
            <v xml:space="preserve"> Vải thiều đường kính tán F = 5,9m</v>
          </cell>
          <cell r="E284" t="str">
            <v>cây</v>
          </cell>
          <cell r="F284">
            <v>3227000</v>
          </cell>
        </row>
        <row r="285">
          <cell r="A285" t="str">
            <v>VT52</v>
          </cell>
          <cell r="B285" t="str">
            <v>VT4555</v>
          </cell>
          <cell r="C285" t="str">
            <v xml:space="preserve"> Vải thiều đường kính tán 5,5≤ F  &lt; 6,5m</v>
          </cell>
          <cell r="D285" t="str">
            <v xml:space="preserve"> Vải thiều đường kính tán F = 6m</v>
          </cell>
          <cell r="E285" t="str">
            <v>cây</v>
          </cell>
          <cell r="F285">
            <v>3227000</v>
          </cell>
        </row>
        <row r="286">
          <cell r="A286" t="str">
            <v>VT53</v>
          </cell>
          <cell r="B286" t="str">
            <v>VT4555</v>
          </cell>
          <cell r="C286" t="str">
            <v xml:space="preserve"> Vải thiều đường kính tán 5,5≤ F  &lt; 6,5m</v>
          </cell>
          <cell r="D286" t="str">
            <v xml:space="preserve"> Vải thiều đường kính tán F = 6,1m</v>
          </cell>
          <cell r="E286" t="str">
            <v>cây</v>
          </cell>
          <cell r="F286">
            <v>3227000</v>
          </cell>
        </row>
        <row r="287">
          <cell r="A287" t="str">
            <v>VT54</v>
          </cell>
          <cell r="B287" t="str">
            <v>VT4555</v>
          </cell>
          <cell r="C287" t="str">
            <v xml:space="preserve"> Vải thiều đường kính tán 5,5≤ F  &lt; 6,5m</v>
          </cell>
          <cell r="D287" t="str">
            <v xml:space="preserve"> Vải thiều đường kính tán F = 6,2m</v>
          </cell>
          <cell r="E287" t="str">
            <v>cây</v>
          </cell>
          <cell r="F287">
            <v>3227000</v>
          </cell>
        </row>
        <row r="288">
          <cell r="A288" t="str">
            <v>VT55</v>
          </cell>
          <cell r="B288" t="str">
            <v>VT4555</v>
          </cell>
          <cell r="C288" t="str">
            <v xml:space="preserve"> Vải thiều đường kính tán 5,5≤ F  &lt; 6,5m</v>
          </cell>
          <cell r="D288" t="str">
            <v xml:space="preserve"> Vải thiều đường kính tán F = 6,3m</v>
          </cell>
          <cell r="E288" t="str">
            <v>cây</v>
          </cell>
          <cell r="F288">
            <v>3227000</v>
          </cell>
        </row>
        <row r="289">
          <cell r="A289" t="str">
            <v>VT56</v>
          </cell>
          <cell r="B289" t="str">
            <v>VT4555</v>
          </cell>
          <cell r="C289" t="str">
            <v xml:space="preserve"> Vải thiều đường kính tán 5,5≤ F  &lt; 6,5m</v>
          </cell>
          <cell r="D289" t="str">
            <v xml:space="preserve"> Vải thiều đường kính tán F = 6,4m</v>
          </cell>
          <cell r="E289" t="str">
            <v>cây</v>
          </cell>
          <cell r="F289">
            <v>3227000</v>
          </cell>
        </row>
        <row r="290">
          <cell r="A290" t="str">
            <v>VT57</v>
          </cell>
          <cell r="B290" t="str">
            <v>VT5565</v>
          </cell>
          <cell r="C290" t="str">
            <v xml:space="preserve"> Vải thiều đường kính tán 6,5≤ F  &lt; 7,5m</v>
          </cell>
          <cell r="D290" t="str">
            <v xml:space="preserve"> Vải thiều đường kính tán F = 6,5m</v>
          </cell>
          <cell r="E290" t="str">
            <v>cây</v>
          </cell>
          <cell r="F290">
            <v>3463000</v>
          </cell>
        </row>
        <row r="291">
          <cell r="A291" t="str">
            <v>VT58</v>
          </cell>
          <cell r="B291" t="str">
            <v>VT5565</v>
          </cell>
          <cell r="C291" t="str">
            <v xml:space="preserve"> Vải thiều đường kính tán 6,5≤ F  &lt; 7,5m</v>
          </cell>
          <cell r="D291" t="str">
            <v xml:space="preserve"> Vải thiều đường kính tán F = 6,6m</v>
          </cell>
          <cell r="E291" t="str">
            <v>cây</v>
          </cell>
          <cell r="F291">
            <v>3463000</v>
          </cell>
        </row>
        <row r="292">
          <cell r="A292" t="str">
            <v>VT59</v>
          </cell>
          <cell r="B292" t="str">
            <v>VT5565</v>
          </cell>
          <cell r="C292" t="str">
            <v xml:space="preserve"> Vải thiều đường kính tán 6,5≤ F  &lt; 7,5m</v>
          </cell>
          <cell r="D292" t="str">
            <v xml:space="preserve"> Vải thiều đường kính tán F = 6,7m</v>
          </cell>
          <cell r="E292" t="str">
            <v>cây</v>
          </cell>
          <cell r="F292">
            <v>3463000</v>
          </cell>
        </row>
        <row r="293">
          <cell r="A293" t="str">
            <v>VT60</v>
          </cell>
          <cell r="B293" t="str">
            <v>VT5565</v>
          </cell>
          <cell r="C293" t="str">
            <v xml:space="preserve"> Vải thiều đường kính tán 6,5≤ F  &lt; 7,5m</v>
          </cell>
          <cell r="D293" t="str">
            <v xml:space="preserve"> Vải thiều đường kính tán F = 6,8m</v>
          </cell>
          <cell r="E293" t="str">
            <v>cây</v>
          </cell>
          <cell r="F293">
            <v>3463000</v>
          </cell>
        </row>
        <row r="294">
          <cell r="A294" t="str">
            <v>VT61</v>
          </cell>
          <cell r="B294" t="str">
            <v>VT5565</v>
          </cell>
          <cell r="C294" t="str">
            <v xml:space="preserve"> Vải thiều đường kính tán 6,5≤ F  &lt; 7,5m</v>
          </cell>
          <cell r="D294" t="str">
            <v xml:space="preserve"> Vải thiều đường kính tán F = 6,9m</v>
          </cell>
          <cell r="E294" t="str">
            <v>cây</v>
          </cell>
          <cell r="F294">
            <v>3463000</v>
          </cell>
        </row>
        <row r="295">
          <cell r="A295" t="str">
            <v>VT62</v>
          </cell>
          <cell r="B295" t="str">
            <v>VT5565</v>
          </cell>
          <cell r="C295" t="str">
            <v xml:space="preserve"> Vải thiều đường kính tán 6,5≤ F  &lt; 7,5m</v>
          </cell>
          <cell r="D295" t="str">
            <v xml:space="preserve"> Vải thiều đường kính tán F = 7m</v>
          </cell>
          <cell r="E295" t="str">
            <v>cây</v>
          </cell>
          <cell r="F295">
            <v>3463000</v>
          </cell>
        </row>
        <row r="296">
          <cell r="A296" t="str">
            <v>VT63</v>
          </cell>
          <cell r="B296" t="str">
            <v>VT5565</v>
          </cell>
          <cell r="C296" t="str">
            <v xml:space="preserve"> Vải thiều đường kính tán 6,5≤ F  &lt; 7,5m</v>
          </cell>
          <cell r="D296" t="str">
            <v xml:space="preserve"> Vải thiều đường kính tán F = 7,1m</v>
          </cell>
          <cell r="E296" t="str">
            <v>cây</v>
          </cell>
          <cell r="F296">
            <v>3463000</v>
          </cell>
        </row>
        <row r="297">
          <cell r="A297" t="str">
            <v>VT64</v>
          </cell>
          <cell r="B297" t="str">
            <v>VT5565</v>
          </cell>
          <cell r="C297" t="str">
            <v xml:space="preserve"> Vải thiều đường kính tán 6,5≤ F  &lt; 7,5m</v>
          </cell>
          <cell r="D297" t="str">
            <v xml:space="preserve"> Vải thiều đường kính tán F = 7,2m</v>
          </cell>
          <cell r="E297" t="str">
            <v>cây</v>
          </cell>
          <cell r="F297">
            <v>3463000</v>
          </cell>
        </row>
        <row r="298">
          <cell r="A298" t="str">
            <v>VT65</v>
          </cell>
          <cell r="B298" t="str">
            <v>VT5565</v>
          </cell>
          <cell r="C298" t="str">
            <v xml:space="preserve"> Vải thiều đường kính tán 6,5≤ F  &lt; 7,5m</v>
          </cell>
          <cell r="D298" t="str">
            <v xml:space="preserve"> Vải thiều đường kính tán F = 7,3m</v>
          </cell>
          <cell r="E298" t="str">
            <v>cây</v>
          </cell>
          <cell r="F298">
            <v>3463000</v>
          </cell>
        </row>
        <row r="299">
          <cell r="A299" t="str">
            <v>VT66</v>
          </cell>
          <cell r="B299" t="str">
            <v>VT5565</v>
          </cell>
          <cell r="C299" t="str">
            <v xml:space="preserve"> Vải thiều đường kính tán 6,5≤ F  &lt; 7,5m</v>
          </cell>
          <cell r="D299" t="str">
            <v xml:space="preserve"> Vải thiều đường kính tán F = 7,4m</v>
          </cell>
          <cell r="E299" t="str">
            <v>cây</v>
          </cell>
          <cell r="F299">
            <v>3463000</v>
          </cell>
        </row>
        <row r="300">
          <cell r="A300" t="str">
            <v>VT67</v>
          </cell>
          <cell r="B300" t="str">
            <v>VT6575</v>
          </cell>
          <cell r="C300" t="str">
            <v xml:space="preserve"> Vải thiều đường kính tán ≥ 7,5 m</v>
          </cell>
          <cell r="D300" t="str">
            <v xml:space="preserve"> Vải thiều đường kính tán ≥ 7,5 m</v>
          </cell>
          <cell r="E300" t="str">
            <v>cây</v>
          </cell>
          <cell r="F300">
            <v>3700000</v>
          </cell>
        </row>
        <row r="301">
          <cell r="A301" t="str">
            <v>HOM</v>
          </cell>
          <cell r="B301" t="str">
            <v>HOM</v>
          </cell>
          <cell r="C301" t="str">
            <v>Hồng mới trồng đến dưới 1 năm</v>
          </cell>
          <cell r="D301" t="str">
            <v>Cây hồng mới trồng</v>
          </cell>
          <cell r="E301" t="str">
            <v>cây</v>
          </cell>
          <cell r="F301">
            <v>34000</v>
          </cell>
        </row>
        <row r="302">
          <cell r="A302" t="str">
            <v>HO1</v>
          </cell>
          <cell r="B302" t="str">
            <v>HO12</v>
          </cell>
          <cell r="C302" t="str">
            <v>Hồng  ĐK gốc 1cm ≤ Φ &lt;2 cm( cây cách cây &gt; 3m)</v>
          </cell>
          <cell r="D302" t="str">
            <v>Hồng  ĐK gốc 1cm ≤ Φ &lt;2 cm( cây cách cây &gt; 3m)</v>
          </cell>
          <cell r="E302" t="str">
            <v>cây</v>
          </cell>
          <cell r="F302">
            <v>58000</v>
          </cell>
        </row>
        <row r="303">
          <cell r="A303" t="str">
            <v>HO2</v>
          </cell>
          <cell r="B303" t="str">
            <v>HO25</v>
          </cell>
          <cell r="C303" t="str">
            <v>Hồng  ĐK gốc 2cm ≤ Φ &lt;5 cm( cây cách cây &gt; 3m)</v>
          </cell>
          <cell r="D303" t="str">
            <v xml:space="preserve">Hồng đường kính gốc 2 cm </v>
          </cell>
          <cell r="E303" t="str">
            <v>cây</v>
          </cell>
          <cell r="F303">
            <v>122000</v>
          </cell>
        </row>
        <row r="304">
          <cell r="A304" t="str">
            <v>HO3</v>
          </cell>
          <cell r="B304" t="str">
            <v>HO25</v>
          </cell>
          <cell r="C304" t="str">
            <v>Hồng  ĐK gốc 2cm ≤ Φ &lt;5 cm( cây cách cây &gt; 3m)</v>
          </cell>
          <cell r="D304" t="str">
            <v xml:space="preserve">Hồng đường kính gốc 3 cm </v>
          </cell>
          <cell r="E304" t="str">
            <v>cây</v>
          </cell>
          <cell r="F304">
            <v>122000</v>
          </cell>
        </row>
        <row r="305">
          <cell r="A305" t="str">
            <v>HO4</v>
          </cell>
          <cell r="B305" t="str">
            <v>HO25</v>
          </cell>
          <cell r="C305" t="str">
            <v>Hồng  ĐK gốc 2cm ≤ Φ &lt;5 cm( cây cách cây &gt; 3m)</v>
          </cell>
          <cell r="D305" t="str">
            <v xml:space="preserve">Hồng đường kính gốc 4 cm </v>
          </cell>
          <cell r="E305" t="str">
            <v>cây</v>
          </cell>
          <cell r="F305">
            <v>122000</v>
          </cell>
        </row>
        <row r="306">
          <cell r="A306" t="str">
            <v>HO5</v>
          </cell>
          <cell r="B306" t="str">
            <v>HO57</v>
          </cell>
          <cell r="C306" t="str">
            <v>Hồng  ĐK gốc 5cm ≤ Φ &lt;7 cm( cây cách cây &gt; 3m)</v>
          </cell>
          <cell r="D306" t="str">
            <v xml:space="preserve">Hồng đường kính gốc 5 cm </v>
          </cell>
          <cell r="E306" t="str">
            <v>cây</v>
          </cell>
          <cell r="F306">
            <v>186000</v>
          </cell>
        </row>
        <row r="307">
          <cell r="A307" t="str">
            <v>HO6</v>
          </cell>
          <cell r="B307" t="str">
            <v>HO57</v>
          </cell>
          <cell r="C307" t="str">
            <v>Hồng  ĐK gốc 5cm ≤ Φ &lt;7 cm( cây cách cây &gt; 3m)</v>
          </cell>
          <cell r="D307" t="str">
            <v xml:space="preserve">Hồng đường kính gốc 6 cm </v>
          </cell>
          <cell r="E307" t="str">
            <v>cây</v>
          </cell>
          <cell r="F307">
            <v>186000</v>
          </cell>
        </row>
        <row r="308">
          <cell r="A308" t="str">
            <v>HO7</v>
          </cell>
          <cell r="B308" t="str">
            <v>HO79</v>
          </cell>
          <cell r="C308" t="str">
            <v>Hồng  ĐK gốc 7cm ≤ Φ &lt;9 cm( cây cách cây &gt; 3m)</v>
          </cell>
          <cell r="D308" t="str">
            <v xml:space="preserve">Hồng đường kính gốc 7 cm </v>
          </cell>
          <cell r="E308" t="str">
            <v>cây</v>
          </cell>
          <cell r="F308">
            <v>250000</v>
          </cell>
        </row>
        <row r="309">
          <cell r="A309" t="str">
            <v>HO8</v>
          </cell>
          <cell r="B309" t="str">
            <v>HO79</v>
          </cell>
          <cell r="C309" t="str">
            <v>Hồng  ĐK gốc 7cm ≤ Φ &lt;9 cm( cây cách cây &gt; 3m)</v>
          </cell>
          <cell r="D309" t="str">
            <v xml:space="preserve">Hồng đường kính gốc 8 cm </v>
          </cell>
          <cell r="E309" t="str">
            <v>cây</v>
          </cell>
          <cell r="F309">
            <v>250000</v>
          </cell>
        </row>
        <row r="310">
          <cell r="A310" t="str">
            <v>HO9</v>
          </cell>
          <cell r="B310" t="str">
            <v>HO912</v>
          </cell>
          <cell r="C310" t="str">
            <v>Hồng  ĐK gốc 9cm ≤ Φ &lt;12 cm( cây cách cây &gt; 3m)</v>
          </cell>
          <cell r="D310" t="str">
            <v xml:space="preserve">Hồng đường kính gốc 9 cm </v>
          </cell>
          <cell r="E310" t="str">
            <v>cây</v>
          </cell>
          <cell r="F310">
            <v>314000</v>
          </cell>
        </row>
        <row r="311">
          <cell r="A311" t="str">
            <v>HO10</v>
          </cell>
          <cell r="B311" t="str">
            <v>HO912</v>
          </cell>
          <cell r="C311" t="str">
            <v>Hồng  ĐK gốc 9cm ≤ Φ &lt;12 cm( cây cách cây &gt; 3m)</v>
          </cell>
          <cell r="D311" t="str">
            <v xml:space="preserve">Hồng đường kính gốc 10 cm </v>
          </cell>
          <cell r="E311" t="str">
            <v>cây</v>
          </cell>
          <cell r="F311">
            <v>314000</v>
          </cell>
        </row>
        <row r="312">
          <cell r="A312" t="str">
            <v>HO11</v>
          </cell>
          <cell r="B312" t="str">
            <v>HO912</v>
          </cell>
          <cell r="C312" t="str">
            <v>Hồng  ĐK gốc 9cm ≤ Φ &lt;12 cm( cây cách cây &gt; 3m)</v>
          </cell>
          <cell r="D312" t="str">
            <v xml:space="preserve">Hồng đường kính gốc 11 cm </v>
          </cell>
          <cell r="E312" t="str">
            <v>cây</v>
          </cell>
          <cell r="F312">
            <v>314000</v>
          </cell>
        </row>
        <row r="313">
          <cell r="A313" t="str">
            <v>HO12</v>
          </cell>
          <cell r="B313" t="str">
            <v>HO1215</v>
          </cell>
          <cell r="C313" t="str">
            <v>Hồng  ĐK gốc 12cm ≤ Φ &lt;15 cm</v>
          </cell>
          <cell r="D313" t="str">
            <v xml:space="preserve">Hồng đường kính gốc 12 cm </v>
          </cell>
          <cell r="E313" t="str">
            <v>cây</v>
          </cell>
          <cell r="F313">
            <v>510000</v>
          </cell>
        </row>
        <row r="314">
          <cell r="A314" t="str">
            <v>HO13</v>
          </cell>
          <cell r="B314" t="str">
            <v>HO1215</v>
          </cell>
          <cell r="C314" t="str">
            <v>Hồng  ĐK gốc 12cm ≤ Φ &lt;15 cm</v>
          </cell>
          <cell r="D314" t="str">
            <v xml:space="preserve">Hồng đường kính gốc 13 cm </v>
          </cell>
          <cell r="E314" t="str">
            <v>cây</v>
          </cell>
          <cell r="F314">
            <v>510000</v>
          </cell>
        </row>
        <row r="315">
          <cell r="A315" t="str">
            <v>HO14</v>
          </cell>
          <cell r="B315" t="str">
            <v>HO1215</v>
          </cell>
          <cell r="C315" t="str">
            <v>Hồng  ĐK gốc 12cm ≤ Φ &lt;15 cm</v>
          </cell>
          <cell r="D315" t="str">
            <v xml:space="preserve">Hồng đường kính gốc 14 cm </v>
          </cell>
          <cell r="E315" t="str">
            <v>cây</v>
          </cell>
          <cell r="F315">
            <v>510000</v>
          </cell>
        </row>
        <row r="316">
          <cell r="A316" t="str">
            <v>HO15</v>
          </cell>
          <cell r="B316" t="str">
            <v>HO1520</v>
          </cell>
          <cell r="C316" t="str">
            <v>Hồng  ĐK gốc 15cm ≤ Φ &lt;20 cm</v>
          </cell>
          <cell r="D316" t="str">
            <v xml:space="preserve">Hồng đường kính gốc 15 cm </v>
          </cell>
          <cell r="E316" t="str">
            <v>cây</v>
          </cell>
          <cell r="F316">
            <v>682000</v>
          </cell>
        </row>
        <row r="317">
          <cell r="A317" t="str">
            <v>HO16</v>
          </cell>
          <cell r="B317" t="str">
            <v>HO1520</v>
          </cell>
          <cell r="C317" t="str">
            <v>Hồng  ĐK gốc 15cm ≤ Φ &lt;20 cm</v>
          </cell>
          <cell r="D317" t="str">
            <v xml:space="preserve">Hồng đường kính gốc 16 cm </v>
          </cell>
          <cell r="E317" t="str">
            <v>cây</v>
          </cell>
          <cell r="F317">
            <v>682000</v>
          </cell>
        </row>
        <row r="318">
          <cell r="A318" t="str">
            <v>HO17</v>
          </cell>
          <cell r="B318" t="str">
            <v>HO1520</v>
          </cell>
          <cell r="C318" t="str">
            <v>Hồng  ĐK gốc 15cm ≤ Φ &lt;20 cm</v>
          </cell>
          <cell r="D318" t="str">
            <v xml:space="preserve">Hồng đường kính gốc 17 cm </v>
          </cell>
          <cell r="E318" t="str">
            <v>cây</v>
          </cell>
          <cell r="F318">
            <v>682000</v>
          </cell>
        </row>
        <row r="319">
          <cell r="A319" t="str">
            <v>HO18</v>
          </cell>
          <cell r="B319" t="str">
            <v>HO1520</v>
          </cell>
          <cell r="C319" t="str">
            <v>Hồng  ĐK gốc 15cm ≤ Φ &lt;20 cm</v>
          </cell>
          <cell r="D319" t="str">
            <v xml:space="preserve">Hồng đường kính gốc 18 cm </v>
          </cell>
          <cell r="E319" t="str">
            <v>cây</v>
          </cell>
          <cell r="F319">
            <v>682000</v>
          </cell>
        </row>
        <row r="320">
          <cell r="A320" t="str">
            <v>HO19</v>
          </cell>
          <cell r="B320" t="str">
            <v>HO1520</v>
          </cell>
          <cell r="C320" t="str">
            <v>Hồng  ĐK gốc 15cm ≤ Φ &lt;20 cm</v>
          </cell>
          <cell r="D320" t="str">
            <v xml:space="preserve">Hồng đường kính gốc 19 cm </v>
          </cell>
          <cell r="E320" t="str">
            <v>cây</v>
          </cell>
          <cell r="F320">
            <v>682000</v>
          </cell>
        </row>
        <row r="321">
          <cell r="A321" t="str">
            <v>HO20</v>
          </cell>
          <cell r="B321" t="str">
            <v>HO2025</v>
          </cell>
          <cell r="C321" t="str">
            <v>Hồng  ĐK gốc 20cm ≤ Φ &lt;25 cm</v>
          </cell>
          <cell r="D321" t="str">
            <v xml:space="preserve">Hồng đường kính gốc 20 cm </v>
          </cell>
          <cell r="E321" t="str">
            <v>cây</v>
          </cell>
          <cell r="F321">
            <v>902000</v>
          </cell>
        </row>
        <row r="322">
          <cell r="A322" t="str">
            <v>HO21</v>
          </cell>
          <cell r="B322" t="str">
            <v>HO2025</v>
          </cell>
          <cell r="C322" t="str">
            <v>Hồng  ĐK gốc 20cm ≤ Φ &lt;25 cm</v>
          </cell>
          <cell r="D322" t="str">
            <v xml:space="preserve">Hồng đường kính gốc 21 cm </v>
          </cell>
          <cell r="E322" t="str">
            <v>cây</v>
          </cell>
          <cell r="F322">
            <v>902000</v>
          </cell>
        </row>
        <row r="323">
          <cell r="A323" t="str">
            <v>HO22</v>
          </cell>
          <cell r="B323" t="str">
            <v>HO2025</v>
          </cell>
          <cell r="C323" t="str">
            <v>Hồng  ĐK gốc 20cm ≤ Φ &lt;25 cm</v>
          </cell>
          <cell r="D323" t="str">
            <v xml:space="preserve">Hồng đường kính gốc 22 cm </v>
          </cell>
          <cell r="E323" t="str">
            <v>cây</v>
          </cell>
          <cell r="F323">
            <v>902000</v>
          </cell>
        </row>
        <row r="324">
          <cell r="A324" t="str">
            <v>HO23</v>
          </cell>
          <cell r="B324" t="str">
            <v>HO2025</v>
          </cell>
          <cell r="C324" t="str">
            <v>Hồng  ĐK gốc 20cm ≤ Φ &lt;25 cm</v>
          </cell>
          <cell r="D324" t="str">
            <v xml:space="preserve">Hồng đường kính gốc 23 cm </v>
          </cell>
          <cell r="E324" t="str">
            <v>cây</v>
          </cell>
          <cell r="F324">
            <v>902000</v>
          </cell>
        </row>
        <row r="325">
          <cell r="A325" t="str">
            <v>HO24</v>
          </cell>
          <cell r="B325" t="str">
            <v>HO2025</v>
          </cell>
          <cell r="C325" t="str">
            <v>Hồng  ĐK gốc 20cm ≤ Φ &lt;25 cm</v>
          </cell>
          <cell r="D325" t="str">
            <v xml:space="preserve">Hồng đường kính gốc 24 cm </v>
          </cell>
          <cell r="E325" t="str">
            <v>cây</v>
          </cell>
          <cell r="F325">
            <v>902000</v>
          </cell>
        </row>
        <row r="326">
          <cell r="A326" t="str">
            <v>HO25</v>
          </cell>
          <cell r="B326" t="str">
            <v>HO2530</v>
          </cell>
          <cell r="C326" t="str">
            <v>Hồng  ĐK gốc 25cm ≤ Φ &lt;30 cm</v>
          </cell>
          <cell r="D326" t="str">
            <v xml:space="preserve">Hồng đường kính gốc 25 cm </v>
          </cell>
          <cell r="E326" t="str">
            <v>cây</v>
          </cell>
          <cell r="F326">
            <v>1098000</v>
          </cell>
        </row>
        <row r="327">
          <cell r="A327" t="str">
            <v>HO26</v>
          </cell>
          <cell r="B327" t="str">
            <v>HO2530</v>
          </cell>
          <cell r="C327" t="str">
            <v>Hồng  ĐK gốc 25cm ≤ Φ &lt;30 cm</v>
          </cell>
          <cell r="D327" t="str">
            <v xml:space="preserve">Hồng đường kính gốc 26 cm </v>
          </cell>
          <cell r="E327" t="str">
            <v>cây</v>
          </cell>
          <cell r="F327">
            <v>1098000</v>
          </cell>
        </row>
        <row r="328">
          <cell r="A328" t="str">
            <v>HO27</v>
          </cell>
          <cell r="B328" t="str">
            <v>HO2530</v>
          </cell>
          <cell r="C328" t="str">
            <v>Hồng  ĐK gốc 25cm ≤ Φ &lt;30 cm</v>
          </cell>
          <cell r="D328" t="str">
            <v xml:space="preserve">Hồng đường kính gốc 27 cm </v>
          </cell>
          <cell r="E328" t="str">
            <v>cây</v>
          </cell>
          <cell r="F328">
            <v>1098000</v>
          </cell>
        </row>
        <row r="329">
          <cell r="A329" t="str">
            <v>HO28</v>
          </cell>
          <cell r="B329" t="str">
            <v>HO2530</v>
          </cell>
          <cell r="C329" t="str">
            <v>Hồng  ĐK gốc 25cm ≤ Φ &lt;30 cm</v>
          </cell>
          <cell r="D329" t="str">
            <v xml:space="preserve">Hồng đường kính gốc 28 cm </v>
          </cell>
          <cell r="E329" t="str">
            <v>cây</v>
          </cell>
          <cell r="F329">
            <v>1098000</v>
          </cell>
        </row>
        <row r="330">
          <cell r="A330" t="str">
            <v>HO29</v>
          </cell>
          <cell r="B330" t="str">
            <v>HO2530</v>
          </cell>
          <cell r="C330" t="str">
            <v>Hồng  ĐK gốc 25cm ≤ Φ &lt;30 cm</v>
          </cell>
          <cell r="D330" t="str">
            <v xml:space="preserve">Hồng đường kính gốc 29 cm </v>
          </cell>
          <cell r="E330" t="str">
            <v>cây</v>
          </cell>
          <cell r="F330">
            <v>1098000</v>
          </cell>
        </row>
        <row r="331">
          <cell r="A331" t="str">
            <v>HO30</v>
          </cell>
          <cell r="B331" t="str">
            <v>HO3035</v>
          </cell>
          <cell r="C331" t="str">
            <v>Hồng  ĐK gốc 30 cm ≤ Φ &lt;35 cm</v>
          </cell>
          <cell r="D331" t="str">
            <v xml:space="preserve">Hồng đường kính gốc 30 cm </v>
          </cell>
          <cell r="E331" t="str">
            <v>cây</v>
          </cell>
          <cell r="F331">
            <v>1294000</v>
          </cell>
        </row>
        <row r="332">
          <cell r="A332" t="str">
            <v>HO31</v>
          </cell>
          <cell r="B332" t="str">
            <v>HO3035</v>
          </cell>
          <cell r="C332" t="str">
            <v>Hồng  ĐK gốc 30 cm ≤ Φ &lt;35 cm</v>
          </cell>
          <cell r="D332" t="str">
            <v xml:space="preserve">Hồng đường kính gốc 31 cm </v>
          </cell>
          <cell r="E332" t="str">
            <v>cây</v>
          </cell>
          <cell r="F332">
            <v>1294000</v>
          </cell>
        </row>
        <row r="333">
          <cell r="A333" t="str">
            <v>HO32</v>
          </cell>
          <cell r="B333" t="str">
            <v>HO3035</v>
          </cell>
          <cell r="C333" t="str">
            <v>Hồng  ĐK gốc 30 cm ≤ Φ &lt;35 cm</v>
          </cell>
          <cell r="D333" t="str">
            <v xml:space="preserve">Hồng đường kính gốc 32 cm </v>
          </cell>
          <cell r="E333" t="str">
            <v>cây</v>
          </cell>
          <cell r="F333">
            <v>1294000</v>
          </cell>
        </row>
        <row r="334">
          <cell r="A334" t="str">
            <v>HO33</v>
          </cell>
          <cell r="B334" t="str">
            <v>HO3035</v>
          </cell>
          <cell r="C334" t="str">
            <v>Hồng  ĐK gốc 30 cm ≤ Φ &lt;35 cm</v>
          </cell>
          <cell r="D334" t="str">
            <v xml:space="preserve">Hồng đường kính gốc 33 cm </v>
          </cell>
          <cell r="E334" t="str">
            <v>cây</v>
          </cell>
          <cell r="F334">
            <v>1294000</v>
          </cell>
        </row>
        <row r="335">
          <cell r="A335" t="str">
            <v>HO34</v>
          </cell>
          <cell r="B335" t="str">
            <v>HO3035</v>
          </cell>
          <cell r="C335" t="str">
            <v>Hồng  ĐK gốc 30 cm ≤ Φ &lt;35 cm</v>
          </cell>
          <cell r="D335" t="str">
            <v xml:space="preserve">Hồng đường kính gốc 34 cm </v>
          </cell>
          <cell r="E335" t="str">
            <v>cây</v>
          </cell>
          <cell r="F335">
            <v>1294000</v>
          </cell>
        </row>
        <row r="336">
          <cell r="A336" t="str">
            <v>HO35</v>
          </cell>
          <cell r="B336" t="str">
            <v>HO35</v>
          </cell>
          <cell r="C336" t="str">
            <v>Hồng  ĐK gốc  Φ &gt;35 cm</v>
          </cell>
          <cell r="D336" t="str">
            <v xml:space="preserve">Hồng đường kính gốc 35 cm </v>
          </cell>
          <cell r="E336" t="str">
            <v>cây</v>
          </cell>
          <cell r="F336">
            <v>1490000</v>
          </cell>
        </row>
        <row r="337">
          <cell r="A337" t="str">
            <v>HO36</v>
          </cell>
          <cell r="B337" t="str">
            <v>HO35</v>
          </cell>
          <cell r="C337" t="str">
            <v>Hồng  ĐK gốc  Φ &gt;35 cm</v>
          </cell>
          <cell r="D337" t="str">
            <v xml:space="preserve">Hồng đường kính gốc 36 cm </v>
          </cell>
          <cell r="E337" t="str">
            <v>cây</v>
          </cell>
          <cell r="F337">
            <v>1490000</v>
          </cell>
        </row>
        <row r="338">
          <cell r="A338" t="str">
            <v>HO37</v>
          </cell>
          <cell r="B338" t="str">
            <v>HO35</v>
          </cell>
          <cell r="C338" t="str">
            <v>Hồng  ĐK gốc  Φ &gt;35 cm</v>
          </cell>
          <cell r="D338" t="str">
            <v xml:space="preserve">Hồng đường kính gốc 37 cm </v>
          </cell>
          <cell r="E338" t="str">
            <v>cây</v>
          </cell>
          <cell r="F338">
            <v>1490000</v>
          </cell>
        </row>
        <row r="339">
          <cell r="A339" t="str">
            <v>HO38</v>
          </cell>
          <cell r="B339" t="str">
            <v>HO35</v>
          </cell>
          <cell r="C339" t="str">
            <v>Hồng  ĐK gốc  Φ &gt;35 cm</v>
          </cell>
          <cell r="D339" t="str">
            <v xml:space="preserve">Hồng đường kính gốc 38 cm </v>
          </cell>
          <cell r="E339" t="str">
            <v>cây</v>
          </cell>
          <cell r="F339">
            <v>1490000</v>
          </cell>
        </row>
        <row r="340">
          <cell r="A340" t="str">
            <v>HO39</v>
          </cell>
          <cell r="B340" t="str">
            <v>HO35</v>
          </cell>
          <cell r="C340" t="str">
            <v>Hồng  ĐK gốc  Φ &gt;35 cm</v>
          </cell>
          <cell r="D340" t="str">
            <v xml:space="preserve">Hồng đường kính gốc 39 cm </v>
          </cell>
          <cell r="E340" t="str">
            <v>cây</v>
          </cell>
          <cell r="F340">
            <v>1490000</v>
          </cell>
        </row>
        <row r="341">
          <cell r="A341" t="str">
            <v>HO40</v>
          </cell>
          <cell r="B341" t="str">
            <v>HO35</v>
          </cell>
          <cell r="C341" t="str">
            <v>Hồng  ĐK gốc  Φ &gt;35 cm</v>
          </cell>
          <cell r="D341" t="str">
            <v xml:space="preserve">Hồng đường kính gốc 40 cm </v>
          </cell>
          <cell r="E341" t="str">
            <v>cây</v>
          </cell>
          <cell r="F341">
            <v>1490000</v>
          </cell>
        </row>
        <row r="342">
          <cell r="A342" t="str">
            <v>HO41</v>
          </cell>
          <cell r="B342" t="str">
            <v>HO35</v>
          </cell>
          <cell r="C342" t="str">
            <v>Hồng  ĐK gốc  Φ &gt;35 cm</v>
          </cell>
          <cell r="D342" t="str">
            <v xml:space="preserve">Hồng đường kính gốc 41 cm </v>
          </cell>
          <cell r="E342" t="str">
            <v>cây</v>
          </cell>
          <cell r="F342">
            <v>1490000</v>
          </cell>
        </row>
        <row r="343">
          <cell r="A343" t="str">
            <v>HO42</v>
          </cell>
          <cell r="B343" t="str">
            <v>HO35</v>
          </cell>
          <cell r="C343" t="str">
            <v>Hồng  ĐK gốc  Φ &gt;35 cm</v>
          </cell>
          <cell r="D343" t="str">
            <v xml:space="preserve">Hồng đường kính gốc 42 cm </v>
          </cell>
          <cell r="E343" t="str">
            <v>cây</v>
          </cell>
          <cell r="F343">
            <v>1490000</v>
          </cell>
        </row>
        <row r="344">
          <cell r="A344" t="str">
            <v>HO43</v>
          </cell>
          <cell r="B344" t="str">
            <v>HO35</v>
          </cell>
          <cell r="C344" t="str">
            <v>Hồng  ĐK gốc  Φ &gt;35 cm</v>
          </cell>
          <cell r="D344" t="str">
            <v xml:space="preserve">Hồng đường kính gốc 43 cm </v>
          </cell>
          <cell r="E344" t="str">
            <v>cây</v>
          </cell>
          <cell r="F344">
            <v>1490000</v>
          </cell>
        </row>
        <row r="345">
          <cell r="A345" t="str">
            <v>HO44</v>
          </cell>
          <cell r="B345" t="str">
            <v>HO35</v>
          </cell>
          <cell r="C345" t="str">
            <v>Hồng  ĐK gốc  Φ &gt;35 cm</v>
          </cell>
          <cell r="D345" t="str">
            <v xml:space="preserve">Hồng đường kính gốc 44 cm </v>
          </cell>
          <cell r="E345" t="str">
            <v>cây</v>
          </cell>
          <cell r="F345">
            <v>1490000</v>
          </cell>
        </row>
        <row r="346">
          <cell r="A346" t="str">
            <v>HO45</v>
          </cell>
          <cell r="B346" t="str">
            <v>HO35</v>
          </cell>
          <cell r="C346" t="str">
            <v>Hồng  ĐK gốc  Φ &gt;35 cm</v>
          </cell>
          <cell r="D346" t="str">
            <v xml:space="preserve">Hồng đường kính gốc 45 cm </v>
          </cell>
          <cell r="E346" t="str">
            <v>cây</v>
          </cell>
          <cell r="F346">
            <v>1490000</v>
          </cell>
        </row>
        <row r="347">
          <cell r="C347" t="str">
            <v xml:space="preserve">Nhãn (Tính theo đường kính tán lá - F) </v>
          </cell>
          <cell r="E347" t="str">
            <v>cây</v>
          </cell>
        </row>
        <row r="348">
          <cell r="A348" t="str">
            <v>NHAM</v>
          </cell>
          <cell r="B348" t="str">
            <v>NHAM</v>
          </cell>
          <cell r="C348" t="str">
            <v>Nhãn mới trồng (3 tháng đến dưới 1 năm)</v>
          </cell>
          <cell r="D348" t="str">
            <v>Nhãn mới trồng nhỏ hơn 1 năm tuổi</v>
          </cell>
          <cell r="E348" t="str">
            <v>cây</v>
          </cell>
          <cell r="F348">
            <v>47000</v>
          </cell>
        </row>
        <row r="349">
          <cell r="A349" t="str">
            <v>NHAM1</v>
          </cell>
          <cell r="B349" t="str">
            <v>NHAM1</v>
          </cell>
          <cell r="C349" t="str">
            <v>Nhãn trồng từ 1đến 2 năm, 0,7m ≤ F &lt;1m(cây cách cây &gt;3m)</v>
          </cell>
          <cell r="D349" t="str">
            <v>Nhãn trồng từ 1 đến 2 năm tuổi</v>
          </cell>
          <cell r="E349" t="str">
            <v>cây</v>
          </cell>
          <cell r="F349">
            <v>74000</v>
          </cell>
        </row>
        <row r="350">
          <cell r="A350" t="str">
            <v>NHA1015</v>
          </cell>
          <cell r="B350" t="str">
            <v>NHA1</v>
          </cell>
          <cell r="C350" t="str">
            <v xml:space="preserve"> Nhãn ĐK tán 1m ≤ F &lt;1,5m (cây cách cây &gt;3m)</v>
          </cell>
          <cell r="D350" t="str">
            <v xml:space="preserve"> Nhãn ĐK tán 1m ≤ F &lt;1,5m (cây cách cây &gt;3m)</v>
          </cell>
          <cell r="E350" t="str">
            <v>cây</v>
          </cell>
          <cell r="F350">
            <v>191000</v>
          </cell>
        </row>
        <row r="351">
          <cell r="A351" t="str">
            <v>NHA1520</v>
          </cell>
          <cell r="B351" t="str">
            <v>NHA2</v>
          </cell>
          <cell r="C351" t="str">
            <v xml:space="preserve"> Nhãn ĐK tán 1,5m ≤ F &lt;2m (cây cách cây &gt;3m)</v>
          </cell>
          <cell r="D351" t="str">
            <v xml:space="preserve"> Nhãn ĐK tán 1,5m ≤ F &lt;2m (cây cách cây &gt;3m)</v>
          </cell>
          <cell r="E351" t="str">
            <v>cây</v>
          </cell>
          <cell r="F351">
            <v>308000</v>
          </cell>
        </row>
        <row r="352">
          <cell r="A352" t="str">
            <v>NHA23</v>
          </cell>
          <cell r="B352" t="str">
            <v>NHA3</v>
          </cell>
          <cell r="C352" t="str">
            <v>Nhãn ĐK tán 2m ≤ F &lt;3m (cây cách cây &gt;3m)</v>
          </cell>
          <cell r="D352" t="str">
            <v>Nhãn ĐK tán 2m ≤ F &lt;3m (cây cách cây &gt;3m)</v>
          </cell>
          <cell r="E352" t="str">
            <v>cây</v>
          </cell>
          <cell r="F352">
            <v>437000</v>
          </cell>
        </row>
        <row r="353">
          <cell r="A353" t="str">
            <v>NHA34</v>
          </cell>
          <cell r="B353" t="str">
            <v>NHA4</v>
          </cell>
          <cell r="C353" t="str">
            <v>Nhãn ĐK tán 3m ≤ F &lt;4m (cây cách cây &gt;3m)</v>
          </cell>
          <cell r="D353" t="str">
            <v>Nhãn ĐK tán 3m ≤ F &lt;4m (cây cách cây &gt;3m)</v>
          </cell>
          <cell r="E353" t="str">
            <v>cây</v>
          </cell>
          <cell r="F353">
            <v>758000</v>
          </cell>
        </row>
        <row r="354">
          <cell r="A354" t="str">
            <v>NHA45</v>
          </cell>
          <cell r="B354" t="str">
            <v>NHA5</v>
          </cell>
          <cell r="C354" t="str">
            <v>Nhãn ĐK tán 4m ≤ F &lt;5m (cây cách cây &gt;3m)</v>
          </cell>
          <cell r="D354" t="str">
            <v>Nhãn ĐK tán 4m ≤ F &lt;5m (cây cách cây &gt;3m)</v>
          </cell>
          <cell r="E354" t="str">
            <v>cây</v>
          </cell>
          <cell r="F354">
            <v>1364000</v>
          </cell>
        </row>
        <row r="355">
          <cell r="A355" t="str">
            <v>NHA56</v>
          </cell>
          <cell r="B355" t="str">
            <v>NHA6</v>
          </cell>
          <cell r="C355" t="str">
            <v>Nhãn ĐK tán 5m ≤ F &lt;6m (cây cách cây &gt;3m)</v>
          </cell>
          <cell r="D355" t="str">
            <v>Nhãn ĐK tán 5m ≤ F &lt;6m (cây cách cây &gt;3m)</v>
          </cell>
          <cell r="E355" t="str">
            <v>cây</v>
          </cell>
          <cell r="F355">
            <v>1790000</v>
          </cell>
        </row>
        <row r="356">
          <cell r="A356" t="str">
            <v>NHA67</v>
          </cell>
          <cell r="B356" t="str">
            <v>NHA7</v>
          </cell>
          <cell r="C356" t="str">
            <v>Nhãn ĐK tán 6m ≤ F &lt;7m (cây cách cây &gt;3m)</v>
          </cell>
          <cell r="D356" t="str">
            <v>Nhãn ĐK tán 6m ≤ F &lt;7m (cây cách cây &gt;3m)</v>
          </cell>
          <cell r="E356" t="str">
            <v>cây</v>
          </cell>
          <cell r="F356">
            <v>2216000</v>
          </cell>
        </row>
        <row r="357">
          <cell r="A357" t="str">
            <v>NHA78</v>
          </cell>
          <cell r="B357" t="str">
            <v>NHA8</v>
          </cell>
          <cell r="C357" t="str">
            <v>Nhãn ĐK tán 7m ≤ F &lt;8m (cây cách cây &gt;3m)</v>
          </cell>
          <cell r="D357" t="str">
            <v>Nhãn ĐK tán 7m ≤ F &lt;8m (cây cách cây &gt;3m)</v>
          </cell>
          <cell r="E357" t="str">
            <v>cây</v>
          </cell>
          <cell r="F357">
            <v>2642000</v>
          </cell>
        </row>
        <row r="358">
          <cell r="A358" t="str">
            <v>NHA89</v>
          </cell>
          <cell r="B358" t="str">
            <v>NHA9</v>
          </cell>
          <cell r="C358" t="str">
            <v>Nhãn ĐK tán 8m ≤ F &lt;9m (cây cách cây &gt;3m)</v>
          </cell>
          <cell r="D358" t="str">
            <v>Nhãn ĐK tán 8m ≤ F &lt;9m (cây cách cây &gt;3m)</v>
          </cell>
          <cell r="E358" t="str">
            <v>cây</v>
          </cell>
          <cell r="F358">
            <v>3068000</v>
          </cell>
        </row>
        <row r="359">
          <cell r="A359" t="str">
            <v>NHA910</v>
          </cell>
          <cell r="B359" t="str">
            <v>NHA10</v>
          </cell>
          <cell r="C359" t="str">
            <v>Nhãn ĐK tán 9m ≤ F &lt;10m (cây cách cây &gt;3m)</v>
          </cell>
          <cell r="D359" t="str">
            <v>Nhãn ĐK tán 9m ≤ F &lt;10m (cây cách cây &gt;3m)</v>
          </cell>
          <cell r="E359" t="str">
            <v>cây</v>
          </cell>
          <cell r="F359">
            <v>3494000</v>
          </cell>
        </row>
        <row r="360">
          <cell r="A360" t="str">
            <v>NHA1011</v>
          </cell>
          <cell r="B360" t="str">
            <v>NHA11</v>
          </cell>
          <cell r="C360" t="str">
            <v>Nhãn ĐK tán 10m ≤ F &lt;12m (cây cách cây &gt;3m)</v>
          </cell>
          <cell r="D360" t="str">
            <v>Nhãn ĐK tán 10m ≤ F &lt;12m (cây cách cây &gt;3m)</v>
          </cell>
          <cell r="E360" t="str">
            <v>cây</v>
          </cell>
          <cell r="F360">
            <v>3920000</v>
          </cell>
        </row>
        <row r="361">
          <cell r="A361" t="str">
            <v>NH12</v>
          </cell>
          <cell r="B361" t="str">
            <v>NHA12</v>
          </cell>
          <cell r="C361" t="str">
            <v>Nhãn ĐK F&gt;12m ( cây cách cây &gt; 3m)</v>
          </cell>
          <cell r="D361" t="str">
            <v>Nhãn ĐK F&gt;12m ( cây cách cây &gt; 3m)</v>
          </cell>
          <cell r="E361" t="str">
            <v>cây</v>
          </cell>
          <cell r="F361">
            <v>4346000</v>
          </cell>
        </row>
        <row r="362">
          <cell r="A362" t="str">
            <v>NHA1212</v>
          </cell>
          <cell r="B362" t="str">
            <v>NHA12</v>
          </cell>
          <cell r="C362" t="str">
            <v>Nhãn ĐK tán F&gt;12m (cây cách cây &gt;3m)</v>
          </cell>
          <cell r="D362" t="str">
            <v>Nhãn ĐK tán F&gt;12m (cây cách cây &gt;3m)</v>
          </cell>
          <cell r="E362" t="str">
            <v>cây</v>
          </cell>
          <cell r="F362">
            <v>4346000</v>
          </cell>
        </row>
        <row r="363">
          <cell r="C363" t="str">
            <v xml:space="preserve"> Mít, Sấu  Xoài, Muỗm, Quéo (theo ĐK gốc của cây, đo ĐK gốc cách mặt đất 30cm)</v>
          </cell>
          <cell r="E363" t="str">
            <v>cây</v>
          </cell>
        </row>
        <row r="364">
          <cell r="A364" t="str">
            <v>MITM</v>
          </cell>
          <cell r="B364" t="str">
            <v>MITM</v>
          </cell>
          <cell r="C364" t="str">
            <v xml:space="preserve"> Mít, mới trồng (3 tháng đến dưới 1 năm)</v>
          </cell>
          <cell r="D364" t="str">
            <v>Mít mới trồng dưới 1 năm tuổi</v>
          </cell>
          <cell r="E364" t="str">
            <v>cây</v>
          </cell>
          <cell r="F364">
            <v>32000</v>
          </cell>
        </row>
        <row r="365">
          <cell r="A365" t="str">
            <v>MITM1</v>
          </cell>
          <cell r="B365" t="str">
            <v>MITM1</v>
          </cell>
          <cell r="C365" t="str">
            <v xml:space="preserve"> Mít, Trồng từ 1đến 2 năm, 0,4m ≤ H &lt;1m</v>
          </cell>
          <cell r="D365" t="str">
            <v>Mít mới trồng từ 1 đến 2 năm tuổi</v>
          </cell>
          <cell r="E365" t="str">
            <v>cây</v>
          </cell>
          <cell r="F365">
            <v>54000</v>
          </cell>
        </row>
        <row r="366">
          <cell r="A366" t="str">
            <v>MITM2</v>
          </cell>
          <cell r="B366" t="str">
            <v>MITM2</v>
          </cell>
          <cell r="C366" t="str">
            <v xml:space="preserve"> Mít, Trồng từ 2 năm, chiều cao H ≥ 1m</v>
          </cell>
          <cell r="D366" t="str">
            <v>Mít mới trồng trên 2 năm tuổi</v>
          </cell>
          <cell r="E366" t="str">
            <v>cây</v>
          </cell>
          <cell r="F366">
            <v>76000</v>
          </cell>
        </row>
        <row r="367">
          <cell r="A367" t="str">
            <v>MIT1</v>
          </cell>
          <cell r="B367" t="str">
            <v>MIT1</v>
          </cell>
          <cell r="C367" t="str">
            <v xml:space="preserve"> Mít, ĐK gốc 1cm ≤ Φ &lt;1,5cm</v>
          </cell>
          <cell r="D367" t="str">
            <v xml:space="preserve">Mít đường kính gốc 1 cm </v>
          </cell>
          <cell r="E367" t="str">
            <v>cây</v>
          </cell>
          <cell r="F367">
            <v>138000</v>
          </cell>
        </row>
        <row r="368">
          <cell r="A368" t="str">
            <v>MIT2</v>
          </cell>
          <cell r="B368" t="str">
            <v>MIT2</v>
          </cell>
          <cell r="C368" t="str">
            <v xml:space="preserve"> Mít, ĐK gốc 1,5 cm ≤ Φ &lt;3cm</v>
          </cell>
          <cell r="D368" t="str">
            <v xml:space="preserve">Mít đường kính gốc 2 cm </v>
          </cell>
          <cell r="E368" t="str">
            <v>cây</v>
          </cell>
          <cell r="F368">
            <v>200000</v>
          </cell>
        </row>
        <row r="369">
          <cell r="A369" t="str">
            <v>MIT3</v>
          </cell>
          <cell r="B369" t="str">
            <v>M IT37</v>
          </cell>
          <cell r="C369" t="str">
            <v xml:space="preserve"> Mít, ĐK gốc 3cm ≤ Φ &lt;7cm</v>
          </cell>
          <cell r="D369" t="str">
            <v>Mít đường kính gốc 3 cm</v>
          </cell>
          <cell r="E369" t="str">
            <v>cây</v>
          </cell>
          <cell r="F369">
            <v>302000</v>
          </cell>
        </row>
        <row r="370">
          <cell r="A370" t="str">
            <v>MIT4</v>
          </cell>
          <cell r="B370" t="str">
            <v>M IT37</v>
          </cell>
          <cell r="C370" t="str">
            <v xml:space="preserve"> Mít, ĐK gốc 3cm ≤ Φ &lt;7cm</v>
          </cell>
          <cell r="D370" t="str">
            <v>Mít đường kính gốc 4 cm</v>
          </cell>
          <cell r="E370" t="str">
            <v>cây</v>
          </cell>
          <cell r="F370">
            <v>302000</v>
          </cell>
        </row>
        <row r="371">
          <cell r="A371" t="str">
            <v>MIT5</v>
          </cell>
          <cell r="B371" t="str">
            <v>M IT37</v>
          </cell>
          <cell r="C371" t="str">
            <v xml:space="preserve"> Mít, ĐK gốc 3cm ≤ Φ &lt;7cm</v>
          </cell>
          <cell r="D371" t="str">
            <v>Mít đường kính gốc 5 cm</v>
          </cell>
          <cell r="E371" t="str">
            <v>cây</v>
          </cell>
          <cell r="F371">
            <v>302000</v>
          </cell>
        </row>
        <row r="372">
          <cell r="A372" t="str">
            <v>MIT6</v>
          </cell>
          <cell r="B372" t="str">
            <v>M IT37</v>
          </cell>
          <cell r="C372" t="str">
            <v xml:space="preserve"> Mít, ĐK gốc 3cm ≤ Φ &lt;7cm</v>
          </cell>
          <cell r="D372" t="str">
            <v>Mít đường kính gốc 6 cm</v>
          </cell>
          <cell r="E372" t="str">
            <v>cây</v>
          </cell>
          <cell r="F372">
            <v>302000</v>
          </cell>
        </row>
        <row r="373">
          <cell r="A373" t="str">
            <v>MIT7</v>
          </cell>
          <cell r="B373" t="str">
            <v>M IT37</v>
          </cell>
          <cell r="C373" t="str">
            <v xml:space="preserve"> Mít, ĐK gốc 3cm ≤ Φ &lt;7cm</v>
          </cell>
          <cell r="D373" t="str">
            <v>Mít đường kính gốc 7 cm</v>
          </cell>
          <cell r="E373" t="str">
            <v>cây</v>
          </cell>
          <cell r="F373">
            <v>302000</v>
          </cell>
        </row>
        <row r="374">
          <cell r="A374" t="str">
            <v>MIT8</v>
          </cell>
          <cell r="B374" t="str">
            <v>M IT37</v>
          </cell>
          <cell r="C374" t="str">
            <v xml:space="preserve"> Mít, ĐK gốc 3cm ≤ Φ &lt;7cm</v>
          </cell>
          <cell r="D374" t="str">
            <v>Mít đường kính gốc 8 cm</v>
          </cell>
          <cell r="E374" t="str">
            <v>cây</v>
          </cell>
          <cell r="F374">
            <v>302000</v>
          </cell>
        </row>
        <row r="375">
          <cell r="A375" t="str">
            <v>MIT9</v>
          </cell>
          <cell r="B375" t="str">
            <v>MIT912</v>
          </cell>
          <cell r="C375" t="str">
            <v xml:space="preserve"> Mít, ĐK gốc 9cm ≤ Φ &lt;12cm</v>
          </cell>
          <cell r="D375" t="str">
            <v>Mít đường kính gốc 9 cm</v>
          </cell>
          <cell r="E375" t="str">
            <v>cây</v>
          </cell>
          <cell r="F375">
            <v>404000</v>
          </cell>
        </row>
        <row r="376">
          <cell r="A376" t="str">
            <v>MIT10</v>
          </cell>
          <cell r="B376" t="str">
            <v>MIT912</v>
          </cell>
          <cell r="C376" t="str">
            <v xml:space="preserve"> Mít, ĐK gốc 9cm ≤ Φ &lt;12cm</v>
          </cell>
          <cell r="D376" t="str">
            <v>Mít đường kính gốc 10 cm</v>
          </cell>
          <cell r="E376" t="str">
            <v>cây</v>
          </cell>
          <cell r="F376">
            <v>404000</v>
          </cell>
        </row>
        <row r="377">
          <cell r="A377" t="str">
            <v>MIT11</v>
          </cell>
          <cell r="B377" t="str">
            <v>MIT912</v>
          </cell>
          <cell r="C377" t="str">
            <v xml:space="preserve"> Mít, ĐK gốc 9cm ≤ Φ &lt;12cm</v>
          </cell>
          <cell r="D377" t="str">
            <v>Mít đường kính gốc 11cm</v>
          </cell>
          <cell r="E377" t="str">
            <v>cây</v>
          </cell>
          <cell r="F377">
            <v>404000</v>
          </cell>
        </row>
        <row r="378">
          <cell r="A378" t="str">
            <v>MIT12</v>
          </cell>
          <cell r="B378" t="str">
            <v>MIT1215</v>
          </cell>
          <cell r="C378" t="str">
            <v xml:space="preserve"> Mít, ĐK gốc 12cm ≤ Φ &lt;15cm</v>
          </cell>
          <cell r="D378" t="str">
            <v>Mít đường kính gốc 12 cm</v>
          </cell>
          <cell r="E378" t="str">
            <v>cây</v>
          </cell>
          <cell r="F378">
            <v>506000</v>
          </cell>
        </row>
        <row r="379">
          <cell r="A379" t="str">
            <v>MIT13</v>
          </cell>
          <cell r="B379" t="str">
            <v>MIT1215</v>
          </cell>
          <cell r="C379" t="str">
            <v xml:space="preserve"> Mít, ĐK gốc 12cm ≤ Φ &lt;15cm</v>
          </cell>
          <cell r="D379" t="str">
            <v>Mít đường kính gốc 13 cm</v>
          </cell>
          <cell r="E379" t="str">
            <v>cây</v>
          </cell>
          <cell r="F379">
            <v>506000</v>
          </cell>
        </row>
        <row r="380">
          <cell r="A380" t="str">
            <v>MIT14</v>
          </cell>
          <cell r="B380" t="str">
            <v>MIT1215</v>
          </cell>
          <cell r="C380" t="str">
            <v xml:space="preserve"> Mít, ĐK gốc 12cm ≤ Φ &lt;15cm</v>
          </cell>
          <cell r="D380" t="str">
            <v>Mít đường kính gốc 14 cm</v>
          </cell>
          <cell r="E380" t="str">
            <v>cây</v>
          </cell>
          <cell r="F380">
            <v>506000</v>
          </cell>
        </row>
        <row r="381">
          <cell r="A381" t="str">
            <v>MIT15</v>
          </cell>
          <cell r="B381" t="str">
            <v>MIT1519</v>
          </cell>
          <cell r="C381" t="str">
            <v xml:space="preserve"> Mít, ĐK gốc 15cm ≤ Φ &lt;19cm</v>
          </cell>
          <cell r="D381" t="str">
            <v>Mít đường kính gốc 15 cm</v>
          </cell>
          <cell r="E381" t="str">
            <v>cây</v>
          </cell>
          <cell r="F381">
            <v>608000</v>
          </cell>
        </row>
        <row r="382">
          <cell r="A382" t="str">
            <v>MIT16</v>
          </cell>
          <cell r="B382" t="str">
            <v>MIT1519</v>
          </cell>
          <cell r="C382" t="str">
            <v xml:space="preserve"> Mít, ĐK gốc 15cm ≤ Φ &lt;19cm</v>
          </cell>
          <cell r="D382" t="str">
            <v>Mít đường kính gốc 16 cm</v>
          </cell>
          <cell r="E382" t="str">
            <v>cây</v>
          </cell>
          <cell r="F382">
            <v>608000</v>
          </cell>
        </row>
        <row r="383">
          <cell r="A383" t="str">
            <v>MIT17</v>
          </cell>
          <cell r="B383" t="str">
            <v>MIT1519</v>
          </cell>
          <cell r="C383" t="str">
            <v xml:space="preserve"> Mít, ĐK gốc 15cm ≤ Φ &lt;19cm</v>
          </cell>
          <cell r="D383" t="str">
            <v>Mít đường kính gốc 17 cm</v>
          </cell>
          <cell r="E383" t="str">
            <v>cây</v>
          </cell>
          <cell r="F383">
            <v>608000</v>
          </cell>
        </row>
        <row r="384">
          <cell r="A384" t="str">
            <v>MIT18</v>
          </cell>
          <cell r="B384" t="str">
            <v>MIT1519</v>
          </cell>
          <cell r="C384" t="str">
            <v xml:space="preserve"> Mít, ĐK gốc 15cm ≤ Φ &lt;19cm</v>
          </cell>
          <cell r="D384" t="str">
            <v>Mít đường kính gốc 18 cm</v>
          </cell>
          <cell r="E384" t="str">
            <v>cây</v>
          </cell>
          <cell r="F384">
            <v>608000</v>
          </cell>
        </row>
        <row r="385">
          <cell r="A385" t="str">
            <v>MIT19</v>
          </cell>
          <cell r="B385" t="str">
            <v>MIT1925</v>
          </cell>
          <cell r="C385" t="str">
            <v xml:space="preserve"> Mít, ĐK gốc 19cm  ≤ Φ &lt;25cm</v>
          </cell>
          <cell r="D385" t="str">
            <v>Mít đường kính gốc 19 cm</v>
          </cell>
          <cell r="E385" t="str">
            <v>cây</v>
          </cell>
          <cell r="F385">
            <v>710000</v>
          </cell>
        </row>
        <row r="386">
          <cell r="A386" t="str">
            <v>MIT20</v>
          </cell>
          <cell r="B386" t="str">
            <v>MIT1925</v>
          </cell>
          <cell r="C386" t="str">
            <v xml:space="preserve"> Mít, ĐK gốc 19cm  ≤ Φ &lt;25cm</v>
          </cell>
          <cell r="D386" t="str">
            <v>Mít đường kính gốc 20 cm</v>
          </cell>
          <cell r="E386" t="str">
            <v>cây</v>
          </cell>
          <cell r="F386">
            <v>710000</v>
          </cell>
        </row>
        <row r="387">
          <cell r="A387" t="str">
            <v>MIT21</v>
          </cell>
          <cell r="B387" t="str">
            <v>MIT1925</v>
          </cell>
          <cell r="C387" t="str">
            <v xml:space="preserve"> Mít, ĐK gốc 19cm  ≤ Φ &lt;25cm</v>
          </cell>
          <cell r="D387" t="str">
            <v>Mít đường kính gốc 21 cm</v>
          </cell>
          <cell r="E387" t="str">
            <v>cây</v>
          </cell>
          <cell r="F387">
            <v>710000</v>
          </cell>
        </row>
        <row r="388">
          <cell r="A388" t="str">
            <v>MIT22</v>
          </cell>
          <cell r="B388" t="str">
            <v>MIT1925</v>
          </cell>
          <cell r="C388" t="str">
            <v xml:space="preserve"> Mít, ĐK gốc 19cm  ≤ Φ &lt;25cm</v>
          </cell>
          <cell r="D388" t="str">
            <v>Mít đường kính gốc 22 cm</v>
          </cell>
          <cell r="E388" t="str">
            <v>cây</v>
          </cell>
          <cell r="F388">
            <v>710000</v>
          </cell>
        </row>
        <row r="389">
          <cell r="A389" t="str">
            <v>MIT23</v>
          </cell>
          <cell r="B389" t="str">
            <v>MIT1925</v>
          </cell>
          <cell r="C389" t="str">
            <v xml:space="preserve"> Mít, ĐK gốc 19cm  ≤ Φ &lt;25cm</v>
          </cell>
          <cell r="D389" t="str">
            <v>Mít đường kính gốc 23 cm</v>
          </cell>
          <cell r="E389" t="str">
            <v>cây</v>
          </cell>
          <cell r="F389">
            <v>710000</v>
          </cell>
        </row>
        <row r="390">
          <cell r="A390" t="str">
            <v>MIT24</v>
          </cell>
          <cell r="B390" t="str">
            <v>MIT1925</v>
          </cell>
          <cell r="C390" t="str">
            <v xml:space="preserve"> Mít, ĐK gốc 19cm  ≤ Φ &lt;25cm</v>
          </cell>
          <cell r="D390" t="str">
            <v>Mít đường kính gốc 24 cm</v>
          </cell>
          <cell r="E390" t="str">
            <v>cây</v>
          </cell>
          <cell r="F390">
            <v>710000</v>
          </cell>
        </row>
        <row r="391">
          <cell r="A391" t="str">
            <v>MIT25</v>
          </cell>
          <cell r="B391" t="str">
            <v>MIT2529</v>
          </cell>
          <cell r="C391" t="str">
            <v xml:space="preserve"> Mít, ĐK gốc 25cm ≤ Φ &lt;29cm</v>
          </cell>
          <cell r="D391" t="str">
            <v>Mít đường kính gốc 25 cm</v>
          </cell>
          <cell r="E391" t="str">
            <v>cây</v>
          </cell>
          <cell r="F391">
            <v>812000</v>
          </cell>
        </row>
        <row r="392">
          <cell r="A392" t="str">
            <v>MIT26</v>
          </cell>
          <cell r="B392" t="str">
            <v>MIT2529</v>
          </cell>
          <cell r="C392" t="str">
            <v xml:space="preserve"> Mít, ĐK gốc 25cm ≤ Φ &lt;29cm</v>
          </cell>
          <cell r="D392" t="str">
            <v>Mít đường kính gốc 26 cm</v>
          </cell>
          <cell r="E392" t="str">
            <v>cây</v>
          </cell>
          <cell r="F392">
            <v>812000</v>
          </cell>
        </row>
        <row r="393">
          <cell r="A393" t="str">
            <v>MIT27</v>
          </cell>
          <cell r="B393" t="str">
            <v>MIT2529</v>
          </cell>
          <cell r="C393" t="str">
            <v xml:space="preserve"> Mít, ĐK gốc 25cm ≤ Φ &lt;29cm</v>
          </cell>
          <cell r="D393" t="str">
            <v>Mít đường kính gốc 27 cm</v>
          </cell>
          <cell r="E393" t="str">
            <v>cây</v>
          </cell>
          <cell r="F393">
            <v>812000</v>
          </cell>
        </row>
        <row r="394">
          <cell r="A394" t="str">
            <v>MIT28</v>
          </cell>
          <cell r="B394" t="str">
            <v>MIT2529</v>
          </cell>
          <cell r="C394" t="str">
            <v xml:space="preserve"> Mít, ĐK gốc 25cm ≤ Φ &lt;29cm</v>
          </cell>
          <cell r="D394" t="str">
            <v>Mít đường kính gốc 28 cm</v>
          </cell>
          <cell r="E394" t="str">
            <v>cây</v>
          </cell>
          <cell r="F394">
            <v>812000</v>
          </cell>
        </row>
        <row r="395">
          <cell r="A395" t="str">
            <v>MIT29</v>
          </cell>
          <cell r="B395" t="str">
            <v>MIT2932</v>
          </cell>
          <cell r="C395" t="str">
            <v xml:space="preserve"> Mít, ĐK gốc 29cm ≤ Φ &lt;32cm</v>
          </cell>
          <cell r="D395" t="str">
            <v>Mít đường kính gốc 29 cm</v>
          </cell>
          <cell r="E395" t="str">
            <v>cây</v>
          </cell>
          <cell r="F395">
            <v>914000</v>
          </cell>
        </row>
        <row r="396">
          <cell r="A396" t="str">
            <v>MIT30</v>
          </cell>
          <cell r="B396" t="str">
            <v>MIT2932</v>
          </cell>
          <cell r="C396" t="str">
            <v xml:space="preserve"> Mít, ĐK gốc 29cm ≤ Φ &lt;32cm</v>
          </cell>
          <cell r="D396" t="str">
            <v>Mít đường kính gốc 30 cm</v>
          </cell>
          <cell r="E396" t="str">
            <v>cây</v>
          </cell>
          <cell r="F396">
            <v>914000</v>
          </cell>
        </row>
        <row r="397">
          <cell r="A397" t="str">
            <v>MIT31</v>
          </cell>
          <cell r="B397" t="str">
            <v>MIT2932</v>
          </cell>
          <cell r="C397" t="str">
            <v xml:space="preserve"> Mít, ĐK gốc 29cm ≤ Φ &lt;32cm</v>
          </cell>
          <cell r="D397" t="str">
            <v>Mít đường kính gốc 31 cm</v>
          </cell>
          <cell r="E397" t="str">
            <v>cây</v>
          </cell>
          <cell r="F397">
            <v>914000</v>
          </cell>
        </row>
        <row r="398">
          <cell r="A398" t="str">
            <v>MIT32</v>
          </cell>
          <cell r="B398" t="str">
            <v>MIT3239</v>
          </cell>
          <cell r="C398" t="str">
            <v xml:space="preserve"> Mít, ĐK gốc 32 cm ≤ Φ &lt;39cm</v>
          </cell>
          <cell r="D398" t="str">
            <v>Mít đường kính gốc 32 cm</v>
          </cell>
          <cell r="E398" t="str">
            <v>cây</v>
          </cell>
          <cell r="F398">
            <v>1016000</v>
          </cell>
        </row>
        <row r="399">
          <cell r="A399" t="str">
            <v>MIT33</v>
          </cell>
          <cell r="B399" t="str">
            <v>MIT3239</v>
          </cell>
          <cell r="C399" t="str">
            <v xml:space="preserve"> Mít, ĐK gốc 32 cm ≤ Φ &lt;39cm</v>
          </cell>
          <cell r="D399" t="str">
            <v>Mít đường kính gốc 33 cm</v>
          </cell>
          <cell r="E399" t="str">
            <v>cây</v>
          </cell>
          <cell r="F399">
            <v>1016000</v>
          </cell>
        </row>
        <row r="400">
          <cell r="A400" t="str">
            <v>MIT34</v>
          </cell>
          <cell r="B400" t="str">
            <v>MIT3239</v>
          </cell>
          <cell r="C400" t="str">
            <v xml:space="preserve"> Mít, ĐK gốc 32 cm ≤ Φ &lt;39cm</v>
          </cell>
          <cell r="D400" t="str">
            <v>Mít đường kính gốc 34 cm</v>
          </cell>
          <cell r="E400" t="str">
            <v>cây</v>
          </cell>
          <cell r="F400">
            <v>1016000</v>
          </cell>
        </row>
        <row r="401">
          <cell r="A401" t="str">
            <v>MIT35</v>
          </cell>
          <cell r="B401" t="str">
            <v>MIT3239</v>
          </cell>
          <cell r="C401" t="str">
            <v xml:space="preserve"> Mít, ĐK gốc 32 cm ≤ Φ &lt;39cm</v>
          </cell>
          <cell r="D401" t="str">
            <v>Mít đường kính gốc 35 cm</v>
          </cell>
          <cell r="E401" t="str">
            <v>cây</v>
          </cell>
          <cell r="F401">
            <v>1016000</v>
          </cell>
        </row>
        <row r="402">
          <cell r="A402" t="str">
            <v>MIT36</v>
          </cell>
          <cell r="B402" t="str">
            <v>MIT3239</v>
          </cell>
          <cell r="C402" t="str">
            <v xml:space="preserve"> Mít, ĐK gốc 32 cm ≤ Φ &lt;39cm</v>
          </cell>
          <cell r="D402" t="str">
            <v>Mít đường kính gốc 36 cm</v>
          </cell>
          <cell r="E402" t="str">
            <v>cây</v>
          </cell>
          <cell r="F402">
            <v>1016000</v>
          </cell>
        </row>
        <row r="403">
          <cell r="A403" t="str">
            <v>MIT37</v>
          </cell>
          <cell r="B403" t="str">
            <v>MIT3239</v>
          </cell>
          <cell r="C403" t="str">
            <v xml:space="preserve"> Mít, ĐK gốc 32 cm ≤ Φ &lt;39cm</v>
          </cell>
          <cell r="D403" t="str">
            <v>Mít đường kính gốc 37 cm</v>
          </cell>
          <cell r="E403" t="str">
            <v>cây</v>
          </cell>
          <cell r="F403">
            <v>1016000</v>
          </cell>
        </row>
        <row r="404">
          <cell r="A404" t="str">
            <v>MIT38</v>
          </cell>
          <cell r="B404" t="str">
            <v>MIT3239</v>
          </cell>
          <cell r="C404" t="str">
            <v xml:space="preserve"> Mít, ĐK gốc 32 cm ≤ Φ &lt;39cm</v>
          </cell>
          <cell r="D404" t="str">
            <v>Mít đường kính gốc 38 cm</v>
          </cell>
          <cell r="E404" t="str">
            <v>cây</v>
          </cell>
          <cell r="F404">
            <v>1016000</v>
          </cell>
        </row>
        <row r="405">
          <cell r="A405" t="str">
            <v>MIT40</v>
          </cell>
          <cell r="B405" t="str">
            <v>MIT4040</v>
          </cell>
          <cell r="C405" t="str">
            <v xml:space="preserve"> Mít, ĐK gốc trên 40 cm</v>
          </cell>
          <cell r="D405" t="str">
            <v>Mít đường kính gốc 40 cm</v>
          </cell>
          <cell r="E405" t="str">
            <v>cây</v>
          </cell>
          <cell r="F405">
            <v>1118000</v>
          </cell>
        </row>
        <row r="406">
          <cell r="A406" t="str">
            <v>MIT41</v>
          </cell>
          <cell r="B406" t="str">
            <v>MIT4040</v>
          </cell>
          <cell r="C406" t="str">
            <v xml:space="preserve"> Mít, ĐK gốc trên 40 cm</v>
          </cell>
          <cell r="D406" t="str">
            <v>Mít đường kính gốc 41 cm</v>
          </cell>
          <cell r="E406" t="str">
            <v>cây</v>
          </cell>
          <cell r="F406">
            <v>1118000</v>
          </cell>
        </row>
        <row r="407">
          <cell r="A407" t="str">
            <v>MIT42</v>
          </cell>
          <cell r="B407" t="str">
            <v>MIT4040</v>
          </cell>
          <cell r="C407" t="str">
            <v xml:space="preserve"> Mít, ĐK gốc trên 40 cm</v>
          </cell>
          <cell r="D407" t="str">
            <v>Mít đường kính gốc 42 cm</v>
          </cell>
          <cell r="E407" t="str">
            <v>cây</v>
          </cell>
          <cell r="F407">
            <v>1118000</v>
          </cell>
        </row>
        <row r="408">
          <cell r="A408" t="str">
            <v>MIT43</v>
          </cell>
          <cell r="B408" t="str">
            <v>MIT4040</v>
          </cell>
          <cell r="C408" t="str">
            <v xml:space="preserve"> Mít, ĐK gốc trên 40 cm</v>
          </cell>
          <cell r="D408" t="str">
            <v>Mít đường kính gốc 43 cm</v>
          </cell>
          <cell r="E408" t="str">
            <v>cây</v>
          </cell>
          <cell r="F408">
            <v>1118000</v>
          </cell>
        </row>
        <row r="409">
          <cell r="A409" t="str">
            <v>MIT44</v>
          </cell>
          <cell r="B409" t="str">
            <v>MIT4040</v>
          </cell>
          <cell r="C409" t="str">
            <v xml:space="preserve"> Mít, ĐK gốc trên 40 cm</v>
          </cell>
          <cell r="D409" t="str">
            <v>Mít đường kính gốc 44 cm</v>
          </cell>
          <cell r="E409" t="str">
            <v>cây</v>
          </cell>
          <cell r="F409">
            <v>1118000</v>
          </cell>
        </row>
        <row r="410">
          <cell r="A410" t="str">
            <v>MIT45</v>
          </cell>
          <cell r="B410" t="str">
            <v>MIT4040</v>
          </cell>
          <cell r="C410" t="str">
            <v xml:space="preserve"> Mít, ĐK gốc trên 40 cm</v>
          </cell>
          <cell r="D410" t="str">
            <v>Mít đường kính gốc 45 cm</v>
          </cell>
          <cell r="E410" t="str">
            <v>cây</v>
          </cell>
          <cell r="F410">
            <v>1118000</v>
          </cell>
        </row>
        <row r="411">
          <cell r="A411" t="str">
            <v>MIT46</v>
          </cell>
          <cell r="B411" t="str">
            <v>MIT4040</v>
          </cell>
          <cell r="C411" t="str">
            <v xml:space="preserve"> Mít, ĐK gốc trên 40 cm</v>
          </cell>
          <cell r="D411" t="str">
            <v>Mít đường kính gốc 46 cm</v>
          </cell>
          <cell r="E411" t="str">
            <v>cây</v>
          </cell>
          <cell r="F411">
            <v>1118000</v>
          </cell>
        </row>
        <row r="412">
          <cell r="A412" t="str">
            <v>MIT47</v>
          </cell>
          <cell r="B412" t="str">
            <v>MIT4040</v>
          </cell>
          <cell r="C412" t="str">
            <v xml:space="preserve"> Mít, ĐK gốc trên 40 cm</v>
          </cell>
          <cell r="D412" t="str">
            <v>Mít đường kính gốc 47 cm</v>
          </cell>
          <cell r="E412" t="str">
            <v>cây</v>
          </cell>
          <cell r="F412">
            <v>1118000</v>
          </cell>
        </row>
        <row r="413">
          <cell r="A413" t="str">
            <v>MIT48</v>
          </cell>
          <cell r="B413" t="str">
            <v>MIT4040</v>
          </cell>
          <cell r="C413" t="str">
            <v xml:space="preserve"> Mít, ĐK gốc trên 40 cm</v>
          </cell>
          <cell r="D413" t="str">
            <v>Mít đường kính gốc 48 cm</v>
          </cell>
          <cell r="E413" t="str">
            <v>cây</v>
          </cell>
          <cell r="F413">
            <v>1118000</v>
          </cell>
        </row>
        <row r="414">
          <cell r="A414" t="str">
            <v>MIT49</v>
          </cell>
          <cell r="B414" t="str">
            <v>MIT4040</v>
          </cell>
          <cell r="C414" t="str">
            <v xml:space="preserve"> Mít, ĐK gốc trên 40 cm</v>
          </cell>
          <cell r="D414" t="str">
            <v>Mít đường kính gốc 49 cm</v>
          </cell>
          <cell r="E414" t="str">
            <v>cây</v>
          </cell>
          <cell r="F414">
            <v>1118000</v>
          </cell>
        </row>
        <row r="415">
          <cell r="A415" t="str">
            <v>MIT50</v>
          </cell>
          <cell r="B415" t="str">
            <v>MIT4040</v>
          </cell>
          <cell r="C415" t="str">
            <v xml:space="preserve"> Mít, ĐK gốc trên 40 cm</v>
          </cell>
          <cell r="D415" t="str">
            <v>Mít đường kính gốc 50 cm</v>
          </cell>
          <cell r="E415" t="str">
            <v>cây</v>
          </cell>
          <cell r="F415">
            <v>1118000</v>
          </cell>
        </row>
        <row r="416">
          <cell r="A416" t="str">
            <v>SAUM</v>
          </cell>
          <cell r="B416" t="str">
            <v>SAUM</v>
          </cell>
          <cell r="C416" t="str">
            <v>Sấu, mới trồng (3 tháng đến dưới 1 năm)</v>
          </cell>
          <cell r="D416" t="str">
            <v>Sấu mới trồng dưới 1 năm tuổi</v>
          </cell>
          <cell r="E416" t="str">
            <v>cây</v>
          </cell>
          <cell r="F416">
            <v>32000</v>
          </cell>
        </row>
        <row r="417">
          <cell r="A417" t="str">
            <v>SAUM1</v>
          </cell>
          <cell r="B417" t="str">
            <v>SAUM1</v>
          </cell>
          <cell r="C417" t="str">
            <v xml:space="preserve"> Sấu,Trồng từ 1đến 2 năm, 0,4m ≤ H &lt;1m</v>
          </cell>
          <cell r="D417" t="str">
            <v xml:space="preserve"> Sấu, mới trồng từ 1 đến 2 năm tuổi</v>
          </cell>
          <cell r="E417" t="str">
            <v>cây</v>
          </cell>
          <cell r="F417">
            <v>54000</v>
          </cell>
        </row>
        <row r="418">
          <cell r="A418" t="str">
            <v>SAUM2</v>
          </cell>
          <cell r="B418" t="str">
            <v>SAUM2</v>
          </cell>
          <cell r="C418" t="str">
            <v xml:space="preserve"> Sấu, Trồng từ 2 năm, chiều cao H ≥ 1m</v>
          </cell>
          <cell r="D418" t="str">
            <v xml:space="preserve"> Sấu, mới trồng trên 2 năm tuổi</v>
          </cell>
          <cell r="E418" t="str">
            <v>cây</v>
          </cell>
          <cell r="F418">
            <v>76000</v>
          </cell>
        </row>
        <row r="419">
          <cell r="A419" t="str">
            <v>SAU1</v>
          </cell>
          <cell r="B419" t="str">
            <v>SAU1</v>
          </cell>
          <cell r="C419" t="str">
            <v>Sấu, ĐK gốc 1cm ≤ Φ &lt;1,5cm</v>
          </cell>
          <cell r="D419" t="str">
            <v xml:space="preserve">Sấu, đường kính gốc 1 cm </v>
          </cell>
          <cell r="E419" t="str">
            <v>cây</v>
          </cell>
          <cell r="F419">
            <v>138000</v>
          </cell>
        </row>
        <row r="420">
          <cell r="A420" t="str">
            <v>SAU2</v>
          </cell>
          <cell r="B420" t="str">
            <v>SAU2</v>
          </cell>
          <cell r="C420" t="str">
            <v>Sấu, ĐK gốc 1,5 cm ≤ Φ &lt;3cm</v>
          </cell>
          <cell r="D420" t="str">
            <v xml:space="preserve">Sấu, đường kính gốc 2 cm </v>
          </cell>
          <cell r="E420" t="str">
            <v>cây</v>
          </cell>
          <cell r="F420">
            <v>138000</v>
          </cell>
        </row>
        <row r="421">
          <cell r="A421" t="str">
            <v>SAU3</v>
          </cell>
          <cell r="B421" t="str">
            <v>SAU37</v>
          </cell>
          <cell r="C421" t="str">
            <v>Sấu, ĐK gốc 3cm ≤ Φ &lt;7cm</v>
          </cell>
          <cell r="D421" t="str">
            <v>Sấu, đường kính gốc 3 cm</v>
          </cell>
          <cell r="E421" t="str">
            <v>cây</v>
          </cell>
          <cell r="F421">
            <v>200000</v>
          </cell>
        </row>
        <row r="422">
          <cell r="A422" t="str">
            <v>SAU4</v>
          </cell>
          <cell r="B422" t="str">
            <v>SAU37</v>
          </cell>
          <cell r="C422" t="str">
            <v>Sấu, ĐK gốc 3cm ≤ Φ &lt;7cm</v>
          </cell>
          <cell r="D422" t="str">
            <v>Sấu, đường kính gốc 4 cm</v>
          </cell>
          <cell r="E422" t="str">
            <v>cây</v>
          </cell>
          <cell r="F422">
            <v>302000</v>
          </cell>
        </row>
        <row r="423">
          <cell r="A423" t="str">
            <v>SAU5</v>
          </cell>
          <cell r="B423" t="str">
            <v>SAU37</v>
          </cell>
          <cell r="C423" t="str">
            <v>Sấu, ĐK gốc 3cm ≤ Φ &lt;7cm</v>
          </cell>
          <cell r="D423" t="str">
            <v>Sấu, đường kính gốc 5 cm</v>
          </cell>
          <cell r="E423" t="str">
            <v>cây</v>
          </cell>
          <cell r="F423">
            <v>302000</v>
          </cell>
        </row>
        <row r="424">
          <cell r="A424" t="str">
            <v>SAU6</v>
          </cell>
          <cell r="B424" t="str">
            <v>SAU37</v>
          </cell>
          <cell r="C424" t="str">
            <v>Sấu, ĐK gốc 3cm ≤ Φ &lt;7cm</v>
          </cell>
          <cell r="D424" t="str">
            <v>Sấu, đường kính gốc 6 cm</v>
          </cell>
          <cell r="E424" t="str">
            <v>cây</v>
          </cell>
          <cell r="F424">
            <v>302000</v>
          </cell>
        </row>
        <row r="425">
          <cell r="A425" t="str">
            <v>SAU9</v>
          </cell>
          <cell r="B425" t="str">
            <v>SAU912</v>
          </cell>
          <cell r="C425" t="str">
            <v>Sấu, ĐK gốc 9cm ≤ Φ &lt;12cm</v>
          </cell>
          <cell r="D425" t="str">
            <v>Sấu, đường kính gốc 9 cm</v>
          </cell>
          <cell r="E425" t="str">
            <v>cây</v>
          </cell>
          <cell r="F425">
            <v>404000</v>
          </cell>
        </row>
        <row r="426">
          <cell r="A426" t="str">
            <v>SAU10</v>
          </cell>
          <cell r="B426" t="str">
            <v>SAU912</v>
          </cell>
          <cell r="C426" t="str">
            <v>Sấu, ĐK gốc 9cm ≤ Φ &lt;12cm</v>
          </cell>
          <cell r="D426" t="str">
            <v>Sấu, đường kính gốc 10 cm</v>
          </cell>
          <cell r="E426" t="str">
            <v>cây</v>
          </cell>
          <cell r="F426">
            <v>404000</v>
          </cell>
        </row>
        <row r="427">
          <cell r="A427" t="str">
            <v>SAU11</v>
          </cell>
          <cell r="B427" t="str">
            <v>SAU912</v>
          </cell>
          <cell r="C427" t="str">
            <v>Sấu, ĐK gốc 9cm ≤ Φ &lt;12cm</v>
          </cell>
          <cell r="D427" t="str">
            <v>Sấu, đường kính gốc 11cm</v>
          </cell>
          <cell r="E427" t="str">
            <v>cây</v>
          </cell>
          <cell r="F427">
            <v>404000</v>
          </cell>
        </row>
        <row r="428">
          <cell r="A428" t="str">
            <v>SAU12</v>
          </cell>
          <cell r="B428" t="str">
            <v>SAU1215</v>
          </cell>
          <cell r="C428" t="str">
            <v>Sấu, ĐK gốc 12cm ≤ Φ &lt;15cm</v>
          </cell>
          <cell r="D428" t="str">
            <v>Sấu, đường kính gốc 12 cm</v>
          </cell>
          <cell r="E428" t="str">
            <v>cây</v>
          </cell>
          <cell r="F428">
            <v>506000</v>
          </cell>
        </row>
        <row r="429">
          <cell r="A429" t="str">
            <v>SAU13</v>
          </cell>
          <cell r="B429" t="str">
            <v>SAU1215</v>
          </cell>
          <cell r="C429" t="str">
            <v xml:space="preserve"> Sấu,ĐK gốc 12cm ≤ Φ &lt;15cm</v>
          </cell>
          <cell r="D429" t="str">
            <v>Sấu, đường kính gốc 13 cm</v>
          </cell>
          <cell r="E429" t="str">
            <v>cây</v>
          </cell>
          <cell r="F429">
            <v>506000</v>
          </cell>
        </row>
        <row r="430">
          <cell r="A430" t="str">
            <v>SAU14</v>
          </cell>
          <cell r="B430" t="str">
            <v>SAU1215</v>
          </cell>
          <cell r="C430" t="str">
            <v xml:space="preserve"> Sấu, ĐK gốc 12cm ≤ Φ &lt;15cm</v>
          </cell>
          <cell r="D430" t="str">
            <v>Sấu, đường kính gốc 14 cm</v>
          </cell>
          <cell r="E430" t="str">
            <v>cây</v>
          </cell>
          <cell r="F430">
            <v>506000</v>
          </cell>
        </row>
        <row r="431">
          <cell r="A431" t="str">
            <v>SAU15</v>
          </cell>
          <cell r="B431" t="str">
            <v>SAU1519</v>
          </cell>
          <cell r="C431" t="str">
            <v xml:space="preserve"> Sấu, ĐK gốc 15cm ≤ Φ &lt;19cm</v>
          </cell>
          <cell r="D431" t="str">
            <v>Sấu, đường kính gốc 15 cm</v>
          </cell>
          <cell r="E431" t="str">
            <v>cây</v>
          </cell>
          <cell r="F431">
            <v>608000</v>
          </cell>
        </row>
        <row r="432">
          <cell r="A432" t="str">
            <v>SAU16</v>
          </cell>
          <cell r="B432" t="str">
            <v>SAU1519</v>
          </cell>
          <cell r="C432" t="str">
            <v xml:space="preserve"> Sấu, ĐK gốc 15cm ≤ Φ &lt;19cm</v>
          </cell>
          <cell r="D432" t="str">
            <v>Sấu, đường kính gốc 16 cm</v>
          </cell>
          <cell r="E432" t="str">
            <v>cây</v>
          </cell>
          <cell r="F432">
            <v>608000</v>
          </cell>
        </row>
        <row r="433">
          <cell r="A433" t="str">
            <v>SAU17</v>
          </cell>
          <cell r="B433" t="str">
            <v>SAU1519</v>
          </cell>
          <cell r="C433" t="str">
            <v xml:space="preserve"> Sấu, ĐK gốc 15cm ≤ Φ &lt;19cm</v>
          </cell>
          <cell r="D433" t="str">
            <v>Sấu, đường kính gốc 17 cm</v>
          </cell>
          <cell r="E433" t="str">
            <v>cây</v>
          </cell>
          <cell r="F433">
            <v>608000</v>
          </cell>
        </row>
        <row r="434">
          <cell r="A434" t="str">
            <v>SAU18</v>
          </cell>
          <cell r="B434" t="str">
            <v>SAU1519</v>
          </cell>
          <cell r="C434" t="str">
            <v xml:space="preserve"> Sấu, ĐK gốc 15cm ≤ Φ &lt;19cm</v>
          </cell>
          <cell r="D434" t="str">
            <v>Sấu, đường kính gốc 18 cm</v>
          </cell>
          <cell r="E434" t="str">
            <v>cây</v>
          </cell>
          <cell r="F434">
            <v>608000</v>
          </cell>
        </row>
        <row r="435">
          <cell r="A435" t="str">
            <v>SAU19</v>
          </cell>
          <cell r="B435" t="str">
            <v>SAU1925</v>
          </cell>
          <cell r="C435" t="str">
            <v xml:space="preserve"> Sấu, ĐK gốc 19cm  ≤ Φ &lt;25cm</v>
          </cell>
          <cell r="D435" t="str">
            <v>Sấu, đường kính gốc 19 cm</v>
          </cell>
          <cell r="E435" t="str">
            <v>cây</v>
          </cell>
          <cell r="F435">
            <v>710000</v>
          </cell>
        </row>
        <row r="436">
          <cell r="A436" t="str">
            <v>SAU20</v>
          </cell>
          <cell r="B436" t="str">
            <v>SAU1925</v>
          </cell>
          <cell r="C436" t="str">
            <v xml:space="preserve"> Sấu, ĐK gốc 19cm  ≤ Φ &lt;25cm</v>
          </cell>
          <cell r="D436" t="str">
            <v>Sấu, đường kính gốc 20 cm</v>
          </cell>
          <cell r="E436" t="str">
            <v>cây</v>
          </cell>
          <cell r="F436">
            <v>710000</v>
          </cell>
        </row>
        <row r="437">
          <cell r="A437" t="str">
            <v>SAU21</v>
          </cell>
          <cell r="B437" t="str">
            <v>SAU1925</v>
          </cell>
          <cell r="C437" t="str">
            <v xml:space="preserve"> Sấu, ĐK gốc 19cm  ≤ Φ &lt;25cm</v>
          </cell>
          <cell r="D437" t="str">
            <v>Sấu, đường kính gốc 21 cm</v>
          </cell>
          <cell r="E437" t="str">
            <v>cây</v>
          </cell>
          <cell r="F437">
            <v>710000</v>
          </cell>
        </row>
        <row r="438">
          <cell r="A438" t="str">
            <v>SAU22</v>
          </cell>
          <cell r="B438" t="str">
            <v>SAU1925</v>
          </cell>
          <cell r="C438" t="str">
            <v xml:space="preserve"> Sấu, ĐK gốc 19cm  ≤ Φ &lt;25cm</v>
          </cell>
          <cell r="D438" t="str">
            <v>Sấu, đường kính gốc 22 cm</v>
          </cell>
          <cell r="E438" t="str">
            <v>cây</v>
          </cell>
          <cell r="F438">
            <v>710000</v>
          </cell>
        </row>
        <row r="439">
          <cell r="A439" t="str">
            <v>SAU23</v>
          </cell>
          <cell r="B439" t="str">
            <v>SAU1925</v>
          </cell>
          <cell r="C439" t="str">
            <v xml:space="preserve"> Sấu, ĐK gốc 19cm  ≤ Φ &lt;25cm</v>
          </cell>
          <cell r="D439" t="str">
            <v>Sấu, đường kính gốc 23 cm</v>
          </cell>
          <cell r="E439" t="str">
            <v>cây</v>
          </cell>
          <cell r="F439">
            <v>710000</v>
          </cell>
        </row>
        <row r="440">
          <cell r="A440" t="str">
            <v>SAU24</v>
          </cell>
          <cell r="B440" t="str">
            <v>SAU1925</v>
          </cell>
          <cell r="C440" t="str">
            <v xml:space="preserve"> Sấu, ĐK gốc 19cm  ≤ Φ &lt;25cm</v>
          </cell>
          <cell r="D440" t="str">
            <v>Sấu, đường kính gốc 24 cm</v>
          </cell>
          <cell r="E440" t="str">
            <v>cây</v>
          </cell>
          <cell r="F440">
            <v>710000</v>
          </cell>
        </row>
        <row r="441">
          <cell r="A441" t="str">
            <v>SAU25</v>
          </cell>
          <cell r="B441" t="str">
            <v>SAU2529</v>
          </cell>
          <cell r="C441" t="str">
            <v xml:space="preserve"> Sấu, ĐK gốc 25cm ≤ Φ &lt;29cm</v>
          </cell>
          <cell r="D441" t="str">
            <v>Sấu, đường kính gốc 25 cm</v>
          </cell>
          <cell r="E441" t="str">
            <v>cây</v>
          </cell>
          <cell r="F441">
            <v>812000</v>
          </cell>
        </row>
        <row r="442">
          <cell r="A442" t="str">
            <v>SAU26</v>
          </cell>
          <cell r="B442" t="str">
            <v>SAU2529</v>
          </cell>
          <cell r="C442" t="str">
            <v xml:space="preserve"> Sấu, ĐK gốc 25cm ≤ Φ &lt;29cm</v>
          </cell>
          <cell r="D442" t="str">
            <v>Sấu, đường kính gốc 26 cm</v>
          </cell>
          <cell r="E442" t="str">
            <v>cây</v>
          </cell>
          <cell r="F442">
            <v>812000</v>
          </cell>
        </row>
        <row r="443">
          <cell r="A443" t="str">
            <v>SAU27</v>
          </cell>
          <cell r="B443" t="str">
            <v>SAU2529</v>
          </cell>
          <cell r="C443" t="str">
            <v xml:space="preserve"> Sấu, ĐK gốc 25cm ≤ Φ &lt;29cm</v>
          </cell>
          <cell r="D443" t="str">
            <v>Sấu, đường kính gốc 27 cm</v>
          </cell>
          <cell r="E443" t="str">
            <v>cây</v>
          </cell>
          <cell r="F443">
            <v>812000</v>
          </cell>
        </row>
        <row r="444">
          <cell r="A444" t="str">
            <v>SAU28</v>
          </cell>
          <cell r="B444" t="str">
            <v>SAU2529</v>
          </cell>
          <cell r="C444" t="str">
            <v xml:space="preserve"> Sấu, ĐK gốc 25cm ≤ Φ &lt;29cm</v>
          </cell>
          <cell r="D444" t="str">
            <v>Sấu, đường kính gốc 28 cm</v>
          </cell>
          <cell r="E444" t="str">
            <v>cây</v>
          </cell>
          <cell r="F444">
            <v>812000</v>
          </cell>
        </row>
        <row r="445">
          <cell r="A445" t="str">
            <v>SAU29</v>
          </cell>
          <cell r="B445" t="str">
            <v>SAU2932</v>
          </cell>
          <cell r="C445" t="str">
            <v xml:space="preserve"> Sấu, ĐK gốc 29cm ≤ Φ &lt;32cm</v>
          </cell>
          <cell r="D445" t="str">
            <v>Sấu, đường kính gốc 29 cm</v>
          </cell>
          <cell r="E445" t="str">
            <v>cây</v>
          </cell>
          <cell r="F445">
            <v>914000</v>
          </cell>
        </row>
        <row r="446">
          <cell r="A446" t="str">
            <v>SAU30</v>
          </cell>
          <cell r="B446" t="str">
            <v>SAU2932</v>
          </cell>
          <cell r="C446" t="str">
            <v xml:space="preserve"> Sấu, ĐK gốc 29cm ≤ Φ &lt;32cm</v>
          </cell>
          <cell r="D446" t="str">
            <v>Sấu, đường kính gốc 30 cm</v>
          </cell>
          <cell r="E446" t="str">
            <v>cây</v>
          </cell>
          <cell r="F446">
            <v>914000</v>
          </cell>
        </row>
        <row r="447">
          <cell r="A447" t="str">
            <v>SAU31</v>
          </cell>
          <cell r="B447" t="str">
            <v>SAU2932</v>
          </cell>
          <cell r="C447" t="str">
            <v xml:space="preserve"> Sấu, ĐK gốc 29cm ≤ Φ &lt;32cm</v>
          </cell>
          <cell r="D447" t="str">
            <v>Sấu, đường kính gốc 31 cm</v>
          </cell>
          <cell r="E447" t="str">
            <v>cây</v>
          </cell>
          <cell r="F447">
            <v>914000</v>
          </cell>
        </row>
        <row r="448">
          <cell r="A448" t="str">
            <v>SAU32</v>
          </cell>
          <cell r="B448" t="str">
            <v>SAU3239</v>
          </cell>
          <cell r="C448" t="str">
            <v xml:space="preserve"> Sấu, ĐK gốc 32 cm ≤ Φ &lt;39cm</v>
          </cell>
          <cell r="D448" t="str">
            <v>Sấu, đường kính gốc 32 cm</v>
          </cell>
          <cell r="E448" t="str">
            <v>cây</v>
          </cell>
          <cell r="F448">
            <v>1016000</v>
          </cell>
        </row>
        <row r="449">
          <cell r="A449" t="str">
            <v>SAU33</v>
          </cell>
          <cell r="B449" t="str">
            <v>SAU3239</v>
          </cell>
          <cell r="C449" t="str">
            <v xml:space="preserve"> Sấu, ĐK gốc 32 cm ≤ Φ &lt;39cm</v>
          </cell>
          <cell r="D449" t="str">
            <v>Sấu, đường kính gốc 33 cm</v>
          </cell>
          <cell r="E449" t="str">
            <v>cây</v>
          </cell>
          <cell r="F449">
            <v>1016000</v>
          </cell>
        </row>
        <row r="450">
          <cell r="A450" t="str">
            <v>SAU34</v>
          </cell>
          <cell r="B450" t="str">
            <v>SAU3239</v>
          </cell>
          <cell r="C450" t="str">
            <v>Sấu, ĐK gốc 32 cm ≤ Φ &lt;39cm</v>
          </cell>
          <cell r="D450" t="str">
            <v>Sấu, đường kính gốc 34 cm</v>
          </cell>
          <cell r="E450" t="str">
            <v>cây</v>
          </cell>
          <cell r="F450">
            <v>1016000</v>
          </cell>
        </row>
        <row r="451">
          <cell r="A451" t="str">
            <v>SAU35</v>
          </cell>
          <cell r="B451" t="str">
            <v>SAU3239</v>
          </cell>
          <cell r="C451" t="str">
            <v xml:space="preserve"> Sấu, ĐK gốc 32 cm ≤ Φ &lt;39cm</v>
          </cell>
          <cell r="D451" t="str">
            <v>Sấu, đường kính gốc 35 cm</v>
          </cell>
          <cell r="E451" t="str">
            <v>cây</v>
          </cell>
          <cell r="F451">
            <v>1016000</v>
          </cell>
        </row>
        <row r="452">
          <cell r="A452" t="str">
            <v>SAU36</v>
          </cell>
          <cell r="B452" t="str">
            <v>SAU3239</v>
          </cell>
          <cell r="C452" t="str">
            <v xml:space="preserve"> Sấu, ĐK gốc 32 cm ≤ Φ &lt;39cm</v>
          </cell>
          <cell r="D452" t="str">
            <v>Sấu, đường kính gốc 36 cm</v>
          </cell>
          <cell r="E452" t="str">
            <v>cây</v>
          </cell>
          <cell r="F452">
            <v>1016000</v>
          </cell>
        </row>
        <row r="453">
          <cell r="A453" t="str">
            <v>SAU37</v>
          </cell>
          <cell r="B453" t="str">
            <v>SAU3239</v>
          </cell>
          <cell r="C453" t="str">
            <v xml:space="preserve"> Sấu, ĐK gốc 32 cm ≤ Φ &lt;39cm</v>
          </cell>
          <cell r="D453" t="str">
            <v>Sấu, đường kính gốc 37 cm</v>
          </cell>
          <cell r="E453" t="str">
            <v>cây</v>
          </cell>
          <cell r="F453">
            <v>1016000</v>
          </cell>
        </row>
        <row r="454">
          <cell r="A454" t="str">
            <v>SAU38</v>
          </cell>
          <cell r="B454" t="str">
            <v>SAU3239</v>
          </cell>
          <cell r="C454" t="str">
            <v>Sấu, ĐK gốc 32 cm ≤ Φ &lt;39cm</v>
          </cell>
          <cell r="D454" t="str">
            <v>Sấu, đường kính gốc 38 cm</v>
          </cell>
          <cell r="E454" t="str">
            <v>cây</v>
          </cell>
          <cell r="F454">
            <v>1016000</v>
          </cell>
        </row>
        <row r="455">
          <cell r="A455" t="str">
            <v>SAU40</v>
          </cell>
          <cell r="B455" t="str">
            <v>SAU4040</v>
          </cell>
          <cell r="C455" t="str">
            <v xml:space="preserve"> Sấu, ĐK gốc trên 40 cm</v>
          </cell>
          <cell r="D455" t="str">
            <v>Sấu, đường kính gốc 40 cm</v>
          </cell>
          <cell r="E455" t="str">
            <v>cây</v>
          </cell>
          <cell r="F455">
            <v>1118000</v>
          </cell>
        </row>
        <row r="456">
          <cell r="A456" t="str">
            <v>SAU41</v>
          </cell>
          <cell r="B456" t="str">
            <v>SAU4040</v>
          </cell>
          <cell r="C456" t="str">
            <v>Sấu, ĐK gốc trên 40 cm</v>
          </cell>
          <cell r="D456" t="str">
            <v>Sấu, đường kính gốc 41 cm</v>
          </cell>
          <cell r="E456" t="str">
            <v>cây</v>
          </cell>
          <cell r="F456">
            <v>1118000</v>
          </cell>
        </row>
        <row r="457">
          <cell r="A457" t="str">
            <v>SAU42</v>
          </cell>
          <cell r="B457" t="str">
            <v>SAU4040</v>
          </cell>
          <cell r="C457" t="str">
            <v>Sấu, ĐK gốc trên 40 cm</v>
          </cell>
          <cell r="D457" t="str">
            <v>Sấu, đường kính gốc 42 cm</v>
          </cell>
          <cell r="E457" t="str">
            <v>cây</v>
          </cell>
          <cell r="F457">
            <v>1118000</v>
          </cell>
        </row>
        <row r="458">
          <cell r="A458" t="str">
            <v>SAU43</v>
          </cell>
          <cell r="B458" t="str">
            <v>SAU4040</v>
          </cell>
          <cell r="C458" t="str">
            <v>Sấu, ĐK gốc trên 40 cm</v>
          </cell>
          <cell r="D458" t="str">
            <v>Sấu, đường kính gốc 43 cm</v>
          </cell>
          <cell r="E458" t="str">
            <v>cây</v>
          </cell>
          <cell r="F458">
            <v>1118000</v>
          </cell>
        </row>
        <row r="459">
          <cell r="A459" t="str">
            <v>SAU44</v>
          </cell>
          <cell r="B459" t="str">
            <v>SAU4040</v>
          </cell>
          <cell r="C459" t="str">
            <v>Sấu, ĐK gốc trên 40 cm</v>
          </cell>
          <cell r="D459" t="str">
            <v>Sấu, đường kính gốc 44 cm</v>
          </cell>
          <cell r="E459" t="str">
            <v>cây</v>
          </cell>
          <cell r="F459">
            <v>1118000</v>
          </cell>
        </row>
        <row r="460">
          <cell r="A460" t="str">
            <v>SAU45</v>
          </cell>
          <cell r="B460" t="str">
            <v>SAU4040</v>
          </cell>
          <cell r="C460" t="str">
            <v>Sấu, ĐK gốc trên 40 cm</v>
          </cell>
          <cell r="D460" t="str">
            <v>Sấu, đường kính gốc 45 cm</v>
          </cell>
          <cell r="E460" t="str">
            <v>cây</v>
          </cell>
          <cell r="F460">
            <v>1118000</v>
          </cell>
        </row>
        <row r="461">
          <cell r="A461" t="str">
            <v>SAU46</v>
          </cell>
          <cell r="B461" t="str">
            <v>SAU4040</v>
          </cell>
          <cell r="C461" t="str">
            <v>Sấu, ĐK gốc trên 40 cm</v>
          </cell>
          <cell r="D461" t="str">
            <v>Sấu, đường kính gốc 46 cm</v>
          </cell>
          <cell r="E461" t="str">
            <v>cây</v>
          </cell>
          <cell r="F461">
            <v>1118000</v>
          </cell>
        </row>
        <row r="462">
          <cell r="A462" t="str">
            <v>SAU47</v>
          </cell>
          <cell r="B462" t="str">
            <v>SAU4040</v>
          </cell>
          <cell r="C462" t="str">
            <v>Sấu, ĐK gốc trên 40 cm</v>
          </cell>
          <cell r="D462" t="str">
            <v>Sấu, đường kính gốc 47 cm</v>
          </cell>
          <cell r="E462" t="str">
            <v>cây</v>
          </cell>
          <cell r="F462">
            <v>1118000</v>
          </cell>
        </row>
        <row r="463">
          <cell r="A463" t="str">
            <v>SAU48</v>
          </cell>
          <cell r="B463" t="str">
            <v>SAU4040</v>
          </cell>
          <cell r="C463" t="str">
            <v>Sấu, ĐK gốc trên 40 cm</v>
          </cell>
          <cell r="D463" t="str">
            <v>Sấu, đường kính gốc 48 cm</v>
          </cell>
          <cell r="E463" t="str">
            <v>cây</v>
          </cell>
          <cell r="F463">
            <v>1118000</v>
          </cell>
        </row>
        <row r="464">
          <cell r="A464" t="str">
            <v>SAU49</v>
          </cell>
          <cell r="B464" t="str">
            <v>SAU4040</v>
          </cell>
          <cell r="C464" t="str">
            <v>Sấu, ĐK gốc trên 40 cm</v>
          </cell>
          <cell r="D464" t="str">
            <v>Sấu, đường kính gốc 49 cm</v>
          </cell>
          <cell r="E464" t="str">
            <v>cây</v>
          </cell>
          <cell r="F464">
            <v>1118000</v>
          </cell>
        </row>
        <row r="465">
          <cell r="A465" t="str">
            <v>SAU50</v>
          </cell>
          <cell r="B465" t="str">
            <v>SAU4040</v>
          </cell>
          <cell r="C465" t="str">
            <v>Sấu, ĐK gốc trên 40 cm</v>
          </cell>
          <cell r="D465" t="str">
            <v>Sấu, đường kính gốc 50 cm</v>
          </cell>
          <cell r="E465" t="str">
            <v>cây</v>
          </cell>
          <cell r="F465">
            <v>1118000</v>
          </cell>
        </row>
        <row r="466">
          <cell r="A466" t="str">
            <v>MUOMM</v>
          </cell>
          <cell r="B466" t="str">
            <v>MUOMM</v>
          </cell>
          <cell r="C466" t="str">
            <v>Muỗm, mới trồng (3 tháng đến dưới 1 năm)</v>
          </cell>
          <cell r="D466" t="str">
            <v>Muỗm mới trồng dưới 1 năm tuổi</v>
          </cell>
          <cell r="E466" t="str">
            <v>cây</v>
          </cell>
          <cell r="F466">
            <v>32000</v>
          </cell>
        </row>
        <row r="467">
          <cell r="A467" t="str">
            <v>MUOMM1</v>
          </cell>
          <cell r="B467" t="str">
            <v>MUOMM1</v>
          </cell>
          <cell r="C467" t="str">
            <v xml:space="preserve"> Muỗm,Trồng từ 1đến 2 năm, 0,4m ≤ H &lt;1m</v>
          </cell>
          <cell r="D467" t="str">
            <v xml:space="preserve"> Muỗm mới trồng từ 1 đến 2 năm tuổi</v>
          </cell>
          <cell r="E467" t="str">
            <v>cây</v>
          </cell>
          <cell r="F467">
            <v>54000</v>
          </cell>
        </row>
        <row r="468">
          <cell r="A468" t="str">
            <v>MUOMM2</v>
          </cell>
          <cell r="B468" t="str">
            <v>MUOMM2</v>
          </cell>
          <cell r="C468" t="str">
            <v xml:space="preserve"> Muỗm, Trồng từ 2 năm, chiều cao H ≥ 1m</v>
          </cell>
          <cell r="D468" t="str">
            <v>Muỗm mới trồng trên 2 năm tuổi</v>
          </cell>
          <cell r="E468" t="str">
            <v>cây</v>
          </cell>
          <cell r="F468">
            <v>76000</v>
          </cell>
        </row>
        <row r="469">
          <cell r="A469" t="str">
            <v>MUOM1</v>
          </cell>
          <cell r="B469" t="str">
            <v>MUOM1</v>
          </cell>
          <cell r="C469" t="str">
            <v xml:space="preserve"> Muỗm, ĐK gốc 1cm ≤ Φ &lt;1,5cm</v>
          </cell>
          <cell r="D469" t="str">
            <v xml:space="preserve">Muỗm đường kính gốc 1 cm </v>
          </cell>
          <cell r="E469" t="str">
            <v>cây</v>
          </cell>
          <cell r="F469">
            <v>138000</v>
          </cell>
        </row>
        <row r="470">
          <cell r="A470" t="str">
            <v>MUOM2</v>
          </cell>
          <cell r="B470" t="str">
            <v>MUOM2</v>
          </cell>
          <cell r="C470" t="str">
            <v xml:space="preserve"> Muỗm, ĐK gốc 1,5 cm ≤ Φ &lt;3cm</v>
          </cell>
          <cell r="D470" t="str">
            <v xml:space="preserve">Muỗm đường kính gốc 2 cm </v>
          </cell>
          <cell r="E470" t="str">
            <v>cây</v>
          </cell>
          <cell r="F470">
            <v>138000</v>
          </cell>
        </row>
        <row r="471">
          <cell r="A471" t="str">
            <v>MUOM3</v>
          </cell>
          <cell r="B471" t="str">
            <v>MUOM37</v>
          </cell>
          <cell r="C471" t="str">
            <v xml:space="preserve"> Muỗm, ĐK gốc 3cm ≤ Φ &lt;7cm</v>
          </cell>
          <cell r="D471" t="str">
            <v>Muỗm đường kính gốc 3 cm</v>
          </cell>
          <cell r="E471" t="str">
            <v>cây</v>
          </cell>
          <cell r="F471">
            <v>200000</v>
          </cell>
        </row>
        <row r="472">
          <cell r="A472" t="str">
            <v>MUOM4</v>
          </cell>
          <cell r="B472" t="str">
            <v>MUOM37</v>
          </cell>
          <cell r="C472" t="str">
            <v>Muỗm, ĐK gốc 3cm ≤ Φ &lt;7cm</v>
          </cell>
          <cell r="D472" t="str">
            <v>Muỗm đường kính gốc 4 cm</v>
          </cell>
          <cell r="E472" t="str">
            <v>cây</v>
          </cell>
          <cell r="F472">
            <v>302000</v>
          </cell>
        </row>
        <row r="473">
          <cell r="A473" t="str">
            <v>MUOM5</v>
          </cell>
          <cell r="B473" t="str">
            <v>MUOM37</v>
          </cell>
          <cell r="C473" t="str">
            <v xml:space="preserve"> Muỗm, ĐK gốc 3cm ≤ Φ &lt;7cm</v>
          </cell>
          <cell r="D473" t="str">
            <v>Muỗm đường kính gốc 5 cm</v>
          </cell>
          <cell r="E473" t="str">
            <v>cây</v>
          </cell>
          <cell r="F473">
            <v>302000</v>
          </cell>
        </row>
        <row r="474">
          <cell r="A474" t="str">
            <v>MUOM6</v>
          </cell>
          <cell r="B474" t="str">
            <v>MUOM37</v>
          </cell>
          <cell r="C474" t="str">
            <v xml:space="preserve"> Muỗm, ĐK gốc 3cm ≤ Φ &lt;7cm</v>
          </cell>
          <cell r="D474" t="str">
            <v>Muỗm đường kính gốc 6 cm</v>
          </cell>
          <cell r="E474" t="str">
            <v>cây</v>
          </cell>
          <cell r="F474">
            <v>302000</v>
          </cell>
        </row>
        <row r="475">
          <cell r="A475" t="str">
            <v>MUOM9</v>
          </cell>
          <cell r="B475" t="str">
            <v>MUOM912</v>
          </cell>
          <cell r="C475" t="str">
            <v xml:space="preserve"> Muỗm, ĐK gốc 9cm ≤ Φ &lt;12cm</v>
          </cell>
          <cell r="D475" t="str">
            <v>Muỗm đường kính gốc 9 cm</v>
          </cell>
          <cell r="E475" t="str">
            <v>cây</v>
          </cell>
          <cell r="F475">
            <v>404000</v>
          </cell>
        </row>
        <row r="476">
          <cell r="A476" t="str">
            <v>MUOM10</v>
          </cell>
          <cell r="B476" t="str">
            <v>MUOM912</v>
          </cell>
          <cell r="C476" t="str">
            <v xml:space="preserve"> Muỗm, ĐK gốc 9cm ≤ Φ &lt;12cm</v>
          </cell>
          <cell r="D476" t="str">
            <v>Muỗm  đường kính gốc 10 cm</v>
          </cell>
          <cell r="E476" t="str">
            <v>cây</v>
          </cell>
          <cell r="F476">
            <v>404000</v>
          </cell>
        </row>
        <row r="477">
          <cell r="A477" t="str">
            <v>MUOM11</v>
          </cell>
          <cell r="B477" t="str">
            <v>MUOM912</v>
          </cell>
          <cell r="C477" t="str">
            <v xml:space="preserve"> Muỗm, ĐK gốc 9cm ≤ Φ &lt;12cm</v>
          </cell>
          <cell r="D477" t="str">
            <v>Muỗm đường kính gốc 11cm</v>
          </cell>
          <cell r="E477" t="str">
            <v>cây</v>
          </cell>
          <cell r="F477">
            <v>404000</v>
          </cell>
        </row>
        <row r="478">
          <cell r="A478" t="str">
            <v>MUOM12</v>
          </cell>
          <cell r="B478" t="str">
            <v>MUOM1215</v>
          </cell>
          <cell r="C478" t="str">
            <v xml:space="preserve"> Muỗm, ĐK gốc 12cm ≤ Φ &lt;15cm</v>
          </cell>
          <cell r="D478" t="str">
            <v>Muỗm đường kính gốc 12 cm</v>
          </cell>
          <cell r="E478" t="str">
            <v>cây</v>
          </cell>
          <cell r="F478">
            <v>506000</v>
          </cell>
        </row>
        <row r="479">
          <cell r="A479" t="str">
            <v>MUOM13</v>
          </cell>
          <cell r="B479" t="str">
            <v>MUOM1215</v>
          </cell>
          <cell r="C479" t="str">
            <v xml:space="preserve"> Muỗm, ĐK gốc 12cm ≤ Φ &lt;15cm</v>
          </cell>
          <cell r="D479" t="str">
            <v>Muỗm đường kính gốc 13 cm</v>
          </cell>
          <cell r="E479" t="str">
            <v>cây</v>
          </cell>
          <cell r="F479">
            <v>506000</v>
          </cell>
        </row>
        <row r="480">
          <cell r="A480" t="str">
            <v>MUOM14</v>
          </cell>
          <cell r="B480" t="str">
            <v>MUOM1215</v>
          </cell>
          <cell r="C480" t="str">
            <v xml:space="preserve"> Muỗm, ĐK gốc 12cm ≤ Φ &lt;15cm</v>
          </cell>
          <cell r="D480" t="str">
            <v>Muỗm đường kính gốc 14 cm</v>
          </cell>
          <cell r="E480" t="str">
            <v>cây</v>
          </cell>
          <cell r="F480">
            <v>506000</v>
          </cell>
        </row>
        <row r="481">
          <cell r="A481" t="str">
            <v>MUOM15</v>
          </cell>
          <cell r="B481" t="str">
            <v>MUOM1519</v>
          </cell>
          <cell r="C481" t="str">
            <v xml:space="preserve"> Muỗm, ĐK gốc 15cm ≤ Φ &lt;19cm</v>
          </cell>
          <cell r="D481" t="str">
            <v>Muỗm đường kính gốc 15 cm</v>
          </cell>
          <cell r="E481" t="str">
            <v>cây</v>
          </cell>
          <cell r="F481">
            <v>608000</v>
          </cell>
        </row>
        <row r="482">
          <cell r="A482" t="str">
            <v>MUOM16</v>
          </cell>
          <cell r="B482" t="str">
            <v>MUOM1519</v>
          </cell>
          <cell r="C482" t="str">
            <v xml:space="preserve"> Muỗm, ĐK gốc 15cm ≤ Φ &lt;19cm</v>
          </cell>
          <cell r="D482" t="str">
            <v>Muỗm đường kính gốc 16 cm</v>
          </cell>
          <cell r="E482" t="str">
            <v>cây</v>
          </cell>
          <cell r="F482">
            <v>608000</v>
          </cell>
        </row>
        <row r="483">
          <cell r="A483" t="str">
            <v>MUOM17</v>
          </cell>
          <cell r="B483" t="str">
            <v>MUOM1519</v>
          </cell>
          <cell r="C483" t="str">
            <v xml:space="preserve"> Muỗm, ĐK gốc 15cm ≤ Φ &lt;19cm</v>
          </cell>
          <cell r="D483" t="str">
            <v>Muỗm đường kính gốc 17 cm</v>
          </cell>
          <cell r="E483" t="str">
            <v>cây</v>
          </cell>
          <cell r="F483">
            <v>608000</v>
          </cell>
        </row>
        <row r="484">
          <cell r="A484" t="str">
            <v>MUOM18</v>
          </cell>
          <cell r="B484" t="str">
            <v>MUOM1519</v>
          </cell>
          <cell r="C484" t="str">
            <v xml:space="preserve"> Muỗm, ĐK gốc 15cm ≤ Φ &lt;19cm</v>
          </cell>
          <cell r="D484" t="str">
            <v>Muỗm đường kính gốc 18 cm</v>
          </cell>
          <cell r="E484" t="str">
            <v>cây</v>
          </cell>
          <cell r="F484">
            <v>608000</v>
          </cell>
        </row>
        <row r="485">
          <cell r="A485" t="str">
            <v>MUOM19</v>
          </cell>
          <cell r="B485" t="str">
            <v>MUOM1925</v>
          </cell>
          <cell r="C485" t="str">
            <v xml:space="preserve"> Muỗm, ĐK gốc 19cm  ≤ Φ &lt;25cm</v>
          </cell>
          <cell r="D485" t="str">
            <v>Muỗm đường kính gốc 19 cm</v>
          </cell>
          <cell r="E485" t="str">
            <v>cây</v>
          </cell>
          <cell r="F485">
            <v>710000</v>
          </cell>
        </row>
        <row r="486">
          <cell r="A486" t="str">
            <v>MUOM20</v>
          </cell>
          <cell r="B486" t="str">
            <v>MUOM1925</v>
          </cell>
          <cell r="C486" t="str">
            <v xml:space="preserve"> Muỗm, ĐK gốc 19cm  ≤ Φ &lt;25cm</v>
          </cell>
          <cell r="D486" t="str">
            <v>Muỗm đường kính gốc 20 cm</v>
          </cell>
          <cell r="E486" t="str">
            <v>cây</v>
          </cell>
          <cell r="F486">
            <v>710000</v>
          </cell>
        </row>
        <row r="487">
          <cell r="A487" t="str">
            <v>MUOM21</v>
          </cell>
          <cell r="B487" t="str">
            <v>MUOM1925</v>
          </cell>
          <cell r="C487" t="str">
            <v>Muỗm, ĐK gốc 19cm  ≤ Φ &lt;25cm</v>
          </cell>
          <cell r="D487" t="str">
            <v>Muỗm đường kính gốc 21 cm</v>
          </cell>
          <cell r="E487" t="str">
            <v>cây</v>
          </cell>
          <cell r="F487">
            <v>710000</v>
          </cell>
        </row>
        <row r="488">
          <cell r="A488" t="str">
            <v>MUOM22</v>
          </cell>
          <cell r="B488" t="str">
            <v>MUOM1925</v>
          </cell>
          <cell r="C488" t="str">
            <v>Muỗm, ĐK gốc 19cm  ≤ Φ &lt;25cm</v>
          </cell>
          <cell r="D488" t="str">
            <v>Muỗm đường kính gốc 22 cm</v>
          </cell>
          <cell r="E488" t="str">
            <v>cây</v>
          </cell>
          <cell r="F488">
            <v>710000</v>
          </cell>
        </row>
        <row r="489">
          <cell r="A489" t="str">
            <v>MUOM23</v>
          </cell>
          <cell r="B489" t="str">
            <v>MUOM1925</v>
          </cell>
          <cell r="C489" t="str">
            <v xml:space="preserve"> Muỗm, ĐK gốc 19cm  ≤ Φ &lt;25cm</v>
          </cell>
          <cell r="D489" t="str">
            <v>Muỗm đường kính gốc 23 cm</v>
          </cell>
          <cell r="E489" t="str">
            <v>cây</v>
          </cell>
          <cell r="F489">
            <v>710000</v>
          </cell>
        </row>
        <row r="490">
          <cell r="A490" t="str">
            <v>MUOM24</v>
          </cell>
          <cell r="B490" t="str">
            <v>MUOM1925</v>
          </cell>
          <cell r="C490" t="str">
            <v xml:space="preserve"> Muỗm, ĐK gốc 19cm  ≤ Φ &lt;25cm</v>
          </cell>
          <cell r="D490" t="str">
            <v>Muỗm đường kính gốc 24 cm</v>
          </cell>
          <cell r="E490" t="str">
            <v>cây</v>
          </cell>
          <cell r="F490">
            <v>710000</v>
          </cell>
        </row>
        <row r="491">
          <cell r="A491" t="str">
            <v>MUOM25</v>
          </cell>
          <cell r="B491" t="str">
            <v>MUOM2529</v>
          </cell>
          <cell r="C491" t="str">
            <v xml:space="preserve"> Muỗm, ĐK gốc 25cm ≤ Φ &lt;29cm</v>
          </cell>
          <cell r="D491" t="str">
            <v>Muỗm đường kính gốc 25 cm</v>
          </cell>
          <cell r="E491" t="str">
            <v>cây</v>
          </cell>
          <cell r="F491">
            <v>812000</v>
          </cell>
        </row>
        <row r="492">
          <cell r="A492" t="str">
            <v>MUOM26</v>
          </cell>
          <cell r="B492" t="str">
            <v>MUOM2529</v>
          </cell>
          <cell r="C492" t="str">
            <v xml:space="preserve"> Muỗm, ĐK gốc 25cm ≤ Φ &lt;29cm</v>
          </cell>
          <cell r="D492" t="str">
            <v>Muỗm đường kính gốc 26 cm</v>
          </cell>
          <cell r="E492" t="str">
            <v>cây</v>
          </cell>
          <cell r="F492">
            <v>812000</v>
          </cell>
        </row>
        <row r="493">
          <cell r="A493" t="str">
            <v>MUOM27</v>
          </cell>
          <cell r="B493" t="str">
            <v>MUOM2529</v>
          </cell>
          <cell r="C493" t="str">
            <v xml:space="preserve"> Muỗm, ĐK gốc 25cm ≤ Φ &lt;29cm</v>
          </cell>
          <cell r="D493" t="str">
            <v>Muỗm đường kính gốc 27 cm</v>
          </cell>
          <cell r="E493" t="str">
            <v>cây</v>
          </cell>
          <cell r="F493">
            <v>812000</v>
          </cell>
        </row>
        <row r="494">
          <cell r="A494" t="str">
            <v>MUOM28</v>
          </cell>
          <cell r="B494" t="str">
            <v>MUOM2529</v>
          </cell>
          <cell r="C494" t="str">
            <v xml:space="preserve"> Muỗm, ĐK gốc 25cm ≤ Φ &lt;29cm</v>
          </cell>
          <cell r="D494" t="str">
            <v>Muỗm đường kính gốc 28 cm</v>
          </cell>
          <cell r="E494" t="str">
            <v>cây</v>
          </cell>
          <cell r="F494">
            <v>812000</v>
          </cell>
        </row>
        <row r="495">
          <cell r="A495" t="str">
            <v>MUOM29</v>
          </cell>
          <cell r="B495" t="str">
            <v>MUOM2932</v>
          </cell>
          <cell r="C495" t="str">
            <v>Muỗm, ĐK gốc 29cm ≤ Φ &lt;32cm</v>
          </cell>
          <cell r="D495" t="str">
            <v>Muỗm đường kính gốc 29 cm</v>
          </cell>
          <cell r="E495" t="str">
            <v>cây</v>
          </cell>
          <cell r="F495">
            <v>914000</v>
          </cell>
        </row>
        <row r="496">
          <cell r="A496" t="str">
            <v>MUOM30</v>
          </cell>
          <cell r="B496" t="str">
            <v>MUOM2932</v>
          </cell>
          <cell r="C496" t="str">
            <v xml:space="preserve"> Muỗm, ĐK gốc 29cm ≤ Φ &lt;32cm</v>
          </cell>
          <cell r="D496" t="str">
            <v>Muỗm đường kính gốc 30 cm</v>
          </cell>
          <cell r="E496" t="str">
            <v>cây</v>
          </cell>
          <cell r="F496">
            <v>914000</v>
          </cell>
        </row>
        <row r="497">
          <cell r="A497" t="str">
            <v>MUOM31</v>
          </cell>
          <cell r="B497" t="str">
            <v>MUOM2932</v>
          </cell>
          <cell r="C497" t="str">
            <v xml:space="preserve"> Muỗm, ĐK gốc 29cm ≤ Φ &lt;32cm</v>
          </cell>
          <cell r="D497" t="str">
            <v>Muỗm đường kính gốc 31 cm</v>
          </cell>
          <cell r="E497" t="str">
            <v>cây</v>
          </cell>
          <cell r="F497">
            <v>914000</v>
          </cell>
        </row>
        <row r="498">
          <cell r="A498" t="str">
            <v>MUOM32</v>
          </cell>
          <cell r="B498" t="str">
            <v>MUOM3239</v>
          </cell>
          <cell r="C498" t="str">
            <v xml:space="preserve"> Muỗm, ĐK gốc 32 cm ≤ Φ &lt;39cm</v>
          </cell>
          <cell r="D498" t="str">
            <v>Muỗm đường kính gốc 32 cm</v>
          </cell>
          <cell r="E498" t="str">
            <v>cây</v>
          </cell>
          <cell r="F498">
            <v>1016000</v>
          </cell>
        </row>
        <row r="499">
          <cell r="A499" t="str">
            <v>MUOM33</v>
          </cell>
          <cell r="B499" t="str">
            <v>MUOM3239</v>
          </cell>
          <cell r="C499" t="str">
            <v xml:space="preserve"> Muỗm, ĐK gốc 32 cm ≤ Φ &lt;39cm</v>
          </cell>
          <cell r="D499" t="str">
            <v>Muỗm đường kính gốc 33 cm</v>
          </cell>
          <cell r="E499" t="str">
            <v>cây</v>
          </cell>
          <cell r="F499">
            <v>1016000</v>
          </cell>
        </row>
        <row r="500">
          <cell r="A500" t="str">
            <v>MUOM34</v>
          </cell>
          <cell r="B500" t="str">
            <v>MUOM3239</v>
          </cell>
          <cell r="C500" t="str">
            <v>Muỗm, ĐK gốc 32 cm ≤ Φ &lt;39cm</v>
          </cell>
          <cell r="D500" t="str">
            <v>Muỗm đường kính gốc 34 cm</v>
          </cell>
          <cell r="E500" t="str">
            <v>cây</v>
          </cell>
          <cell r="F500">
            <v>1016000</v>
          </cell>
        </row>
        <row r="501">
          <cell r="A501" t="str">
            <v>MUOM35</v>
          </cell>
          <cell r="B501" t="str">
            <v>MUOM3239</v>
          </cell>
          <cell r="C501" t="str">
            <v>Muỗm, ĐK gốc 32 cm ≤ Φ &lt;39cm</v>
          </cell>
          <cell r="D501" t="str">
            <v>Muỗm đường kính gốc 35 cm</v>
          </cell>
          <cell r="E501" t="str">
            <v>cây</v>
          </cell>
          <cell r="F501">
            <v>1016000</v>
          </cell>
        </row>
        <row r="502">
          <cell r="A502" t="str">
            <v>MUOM36</v>
          </cell>
          <cell r="B502" t="str">
            <v>MUOM3239</v>
          </cell>
          <cell r="C502" t="str">
            <v xml:space="preserve"> Muỗm, ĐK gốc 32 cm ≤ Φ &lt;39cm</v>
          </cell>
          <cell r="D502" t="str">
            <v>Muỗm đường kính gốc 36 cm</v>
          </cell>
          <cell r="E502" t="str">
            <v>cây</v>
          </cell>
          <cell r="F502">
            <v>1016000</v>
          </cell>
        </row>
        <row r="503">
          <cell r="A503" t="str">
            <v>MUOM37</v>
          </cell>
          <cell r="B503" t="str">
            <v>MUOM3239</v>
          </cell>
          <cell r="C503" t="str">
            <v xml:space="preserve"> Muỗm, ĐK gốc 32 cm ≤ Φ &lt;39cm</v>
          </cell>
          <cell r="D503" t="str">
            <v>Muỗm đường kính gốc 37 cm</v>
          </cell>
          <cell r="E503" t="str">
            <v>cây</v>
          </cell>
          <cell r="F503">
            <v>1016000</v>
          </cell>
        </row>
        <row r="504">
          <cell r="A504" t="str">
            <v>MUOM38</v>
          </cell>
          <cell r="B504" t="str">
            <v>MUOM3239</v>
          </cell>
          <cell r="C504" t="str">
            <v xml:space="preserve"> Muỗm, ĐK gốc 32 cm ≤ Φ &lt;39cm</v>
          </cell>
          <cell r="D504" t="str">
            <v>Muỗm đường kính gốc 38 cm</v>
          </cell>
          <cell r="E504" t="str">
            <v>cây</v>
          </cell>
          <cell r="F504">
            <v>1016000</v>
          </cell>
        </row>
        <row r="505">
          <cell r="A505" t="str">
            <v>MUOM40</v>
          </cell>
          <cell r="B505" t="str">
            <v>MUOM4040</v>
          </cell>
          <cell r="C505" t="str">
            <v xml:space="preserve"> Muỗm, ĐK gốc trên 40 cm</v>
          </cell>
          <cell r="D505" t="str">
            <v>Muỗm đường kính gốc 40 cm</v>
          </cell>
          <cell r="E505" t="str">
            <v>cây</v>
          </cell>
          <cell r="F505">
            <v>1118000</v>
          </cell>
        </row>
        <row r="506">
          <cell r="A506" t="str">
            <v>MUOM41</v>
          </cell>
          <cell r="B506" t="str">
            <v>MUOM4040</v>
          </cell>
          <cell r="C506" t="str">
            <v>Muỗm, ĐK gốc trên 40 cm</v>
          </cell>
          <cell r="D506" t="str">
            <v>Muỗm đường kính gốc 41 cm</v>
          </cell>
          <cell r="E506" t="str">
            <v>cây</v>
          </cell>
          <cell r="F506">
            <v>1118000</v>
          </cell>
        </row>
        <row r="507">
          <cell r="A507" t="str">
            <v>MUOM42</v>
          </cell>
          <cell r="B507" t="str">
            <v>MUOM4040</v>
          </cell>
          <cell r="C507" t="str">
            <v>Muỗm, ĐK gốc trên 40 cm</v>
          </cell>
          <cell r="D507" t="str">
            <v>Muỗm đường kính gốc 42 cm</v>
          </cell>
          <cell r="E507" t="str">
            <v>cây</v>
          </cell>
          <cell r="F507">
            <v>1118000</v>
          </cell>
        </row>
        <row r="508">
          <cell r="A508" t="str">
            <v>MUOM43</v>
          </cell>
          <cell r="B508" t="str">
            <v>MUOM4040</v>
          </cell>
          <cell r="C508" t="str">
            <v xml:space="preserve"> Muỗm, ĐK gốc trên 40 cm</v>
          </cell>
          <cell r="D508" t="str">
            <v>Muỗm đường kính gốc 43 cm</v>
          </cell>
          <cell r="E508" t="str">
            <v>cây</v>
          </cell>
          <cell r="F508">
            <v>1118000</v>
          </cell>
        </row>
        <row r="509">
          <cell r="A509" t="str">
            <v>MUOM44</v>
          </cell>
          <cell r="B509" t="str">
            <v>MUOM4040</v>
          </cell>
          <cell r="C509" t="str">
            <v>Muỗm, ĐK gốc trên 40 cm</v>
          </cell>
          <cell r="D509" t="str">
            <v>Muỗm đường kính gốc 44 cm</v>
          </cell>
          <cell r="E509" t="str">
            <v>cây</v>
          </cell>
          <cell r="F509">
            <v>1118000</v>
          </cell>
        </row>
        <row r="510">
          <cell r="A510" t="str">
            <v>MUOM45</v>
          </cell>
          <cell r="B510" t="str">
            <v>MUOM4040</v>
          </cell>
          <cell r="C510" t="str">
            <v>Muỗm, ĐK gốc trên 40 cm</v>
          </cell>
          <cell r="D510" t="str">
            <v>Muỗm đường kính gốc 45 cm</v>
          </cell>
          <cell r="E510" t="str">
            <v>cây</v>
          </cell>
          <cell r="F510">
            <v>1118000</v>
          </cell>
        </row>
        <row r="511">
          <cell r="A511" t="str">
            <v>MUOM46</v>
          </cell>
          <cell r="B511" t="str">
            <v>MUOM4040</v>
          </cell>
          <cell r="C511" t="str">
            <v xml:space="preserve"> Muỗm, ĐK gốc trên 40 cm</v>
          </cell>
          <cell r="D511" t="str">
            <v>Muỗm đường kính gốc 46 cm</v>
          </cell>
          <cell r="E511" t="str">
            <v>cây</v>
          </cell>
          <cell r="F511">
            <v>1118000</v>
          </cell>
        </row>
        <row r="512">
          <cell r="A512" t="str">
            <v>MUOM47</v>
          </cell>
          <cell r="B512" t="str">
            <v>MUOM4040</v>
          </cell>
          <cell r="C512" t="str">
            <v xml:space="preserve"> Muỗm, ĐK gốc trên 40 cm</v>
          </cell>
          <cell r="D512" t="str">
            <v>Muỗm đường kính gốc 47 cm</v>
          </cell>
          <cell r="E512" t="str">
            <v>cây</v>
          </cell>
          <cell r="F512">
            <v>1118000</v>
          </cell>
        </row>
        <row r="513">
          <cell r="A513" t="str">
            <v>MUOM48</v>
          </cell>
          <cell r="B513" t="str">
            <v>MUOM4040</v>
          </cell>
          <cell r="C513" t="str">
            <v xml:space="preserve"> Muỗm, ĐK gốc trên 40 cm</v>
          </cell>
          <cell r="D513" t="str">
            <v>Muỗm đường kính gốc 48 cm</v>
          </cell>
          <cell r="E513" t="str">
            <v>cây</v>
          </cell>
          <cell r="F513">
            <v>1118000</v>
          </cell>
        </row>
        <row r="514">
          <cell r="A514" t="str">
            <v>MUOM49</v>
          </cell>
          <cell r="B514" t="str">
            <v>MUOM4040</v>
          </cell>
          <cell r="C514" t="str">
            <v xml:space="preserve"> Muỗm, ĐK gốc trên 40 cm</v>
          </cell>
          <cell r="D514" t="str">
            <v>Muỗm đường kính gốc 49 cm</v>
          </cell>
          <cell r="E514" t="str">
            <v>cây</v>
          </cell>
          <cell r="F514">
            <v>1118000</v>
          </cell>
        </row>
        <row r="515">
          <cell r="A515" t="str">
            <v>MUOM50</v>
          </cell>
          <cell r="B515" t="str">
            <v>MUOM4040</v>
          </cell>
          <cell r="C515" t="str">
            <v xml:space="preserve"> Muỗm, ĐK gốc trên 40 cm</v>
          </cell>
          <cell r="D515" t="str">
            <v>Muỗm đường kính gốc 50 cm</v>
          </cell>
          <cell r="E515" t="str">
            <v>cây</v>
          </cell>
          <cell r="F515">
            <v>1118000</v>
          </cell>
        </row>
        <row r="516">
          <cell r="A516" t="str">
            <v>XOAIM</v>
          </cell>
          <cell r="B516" t="str">
            <v>XOAIM</v>
          </cell>
          <cell r="C516" t="str">
            <v>Xoài, mới trồng (3 tháng đến dưới 1 năm)</v>
          </cell>
          <cell r="D516" t="str">
            <v>Xoài, mới trồng dưới 1 năm tuổi</v>
          </cell>
          <cell r="E516" t="str">
            <v>cây</v>
          </cell>
          <cell r="F516">
            <v>32000</v>
          </cell>
        </row>
        <row r="517">
          <cell r="A517" t="str">
            <v>XOAIM1</v>
          </cell>
          <cell r="B517" t="str">
            <v>XOAIM1</v>
          </cell>
          <cell r="C517" t="str">
            <v>Xoài,Trồng từ 1đến 2 năm, 0,4m ≤ H &lt;1m</v>
          </cell>
          <cell r="D517" t="str">
            <v>Xoài, mới trồng từ 1 đến 2 năm tuổi</v>
          </cell>
          <cell r="E517" t="str">
            <v>cây</v>
          </cell>
          <cell r="F517">
            <v>54000</v>
          </cell>
        </row>
        <row r="518">
          <cell r="A518" t="str">
            <v>XOAIM2</v>
          </cell>
          <cell r="B518" t="str">
            <v>XOAIM2</v>
          </cell>
          <cell r="C518" t="str">
            <v>Xoài,Trồng từ 2 năm, chiều cao H ≥ 1m</v>
          </cell>
          <cell r="D518" t="str">
            <v>Xoài, mới trồng trên 2 năm tuổi</v>
          </cell>
          <cell r="E518" t="str">
            <v>cây</v>
          </cell>
          <cell r="F518">
            <v>76000</v>
          </cell>
        </row>
        <row r="519">
          <cell r="A519" t="str">
            <v>XOAI1</v>
          </cell>
          <cell r="B519" t="str">
            <v>XOAI1</v>
          </cell>
          <cell r="C519" t="str">
            <v>Xoài, ĐK gốc 1cm ≤ Φ &lt;1,5cm</v>
          </cell>
          <cell r="D519" t="str">
            <v xml:space="preserve">Xoài, đường kính gốc 1 cm </v>
          </cell>
          <cell r="E519" t="str">
            <v>cây</v>
          </cell>
          <cell r="F519">
            <v>138000</v>
          </cell>
        </row>
        <row r="520">
          <cell r="A520" t="str">
            <v>XOAI2</v>
          </cell>
          <cell r="B520" t="str">
            <v>XOAI2</v>
          </cell>
          <cell r="C520" t="str">
            <v>Xoài, ĐK gốc 1,5 cm ≤ Φ &lt;3cm</v>
          </cell>
          <cell r="D520" t="str">
            <v xml:space="preserve">Xoài, đường kính gốc 2 cm </v>
          </cell>
          <cell r="E520" t="str">
            <v>cây</v>
          </cell>
          <cell r="F520">
            <v>138000</v>
          </cell>
        </row>
        <row r="521">
          <cell r="A521" t="str">
            <v>XOAI3</v>
          </cell>
          <cell r="B521" t="str">
            <v>XOAI37</v>
          </cell>
          <cell r="C521" t="str">
            <v>Xoài, ĐK gốc 3cm ≤ Φ &lt;7cm</v>
          </cell>
          <cell r="D521" t="str">
            <v>Xoài, đường kính gốc 3 cm</v>
          </cell>
          <cell r="E521" t="str">
            <v>cây</v>
          </cell>
          <cell r="F521">
            <v>200000</v>
          </cell>
        </row>
        <row r="522">
          <cell r="A522" t="str">
            <v>XOAI4</v>
          </cell>
          <cell r="B522" t="str">
            <v>XOAI37</v>
          </cell>
          <cell r="C522" t="str">
            <v>Xoài, ĐK gốc 3cm ≤ Φ &lt;7cm</v>
          </cell>
          <cell r="D522" t="str">
            <v>Xoài, đường kính gốc 4 cm</v>
          </cell>
          <cell r="E522" t="str">
            <v>cây</v>
          </cell>
          <cell r="F522">
            <v>302000</v>
          </cell>
        </row>
        <row r="523">
          <cell r="A523" t="str">
            <v>XOAI5</v>
          </cell>
          <cell r="B523" t="str">
            <v>XOAI37</v>
          </cell>
          <cell r="C523" t="str">
            <v>Xoài, ĐK gốc 3cm ≤ Φ &lt;7cm</v>
          </cell>
          <cell r="D523" t="str">
            <v>Xoài, đường kính gốc 5 cm</v>
          </cell>
          <cell r="E523" t="str">
            <v>cây</v>
          </cell>
          <cell r="F523">
            <v>302000</v>
          </cell>
        </row>
        <row r="524">
          <cell r="A524" t="str">
            <v>XOAI6</v>
          </cell>
          <cell r="B524" t="str">
            <v>XOAI37</v>
          </cell>
          <cell r="C524" t="str">
            <v>Xoài, ĐK gốc 3cm ≤ Φ &lt;7cm</v>
          </cell>
          <cell r="D524" t="str">
            <v>Xoài, đường kính gốc 6 cm</v>
          </cell>
          <cell r="E524" t="str">
            <v>cây</v>
          </cell>
          <cell r="F524">
            <v>302000</v>
          </cell>
        </row>
        <row r="525">
          <cell r="A525" t="str">
            <v>XOAI7</v>
          </cell>
          <cell r="B525" t="str">
            <v>XOAI37</v>
          </cell>
          <cell r="C525" t="str">
            <v>Xoài, ĐK gốc 3cm ≤ Φ &lt;7cm</v>
          </cell>
          <cell r="D525" t="str">
            <v>Xoài, đường kính gốc 7 cm</v>
          </cell>
          <cell r="E525" t="str">
            <v>cây</v>
          </cell>
          <cell r="F525">
            <v>302000</v>
          </cell>
        </row>
        <row r="526">
          <cell r="A526" t="str">
            <v>XOAI8</v>
          </cell>
          <cell r="B526" t="str">
            <v>XOAI37</v>
          </cell>
          <cell r="C526" t="str">
            <v>Xoài, ĐK gốc 3cm ≤ Φ &lt;7cm</v>
          </cell>
          <cell r="D526" t="str">
            <v>Xoài, đường kính gốc 8 cm</v>
          </cell>
          <cell r="E526" t="str">
            <v>cây</v>
          </cell>
          <cell r="F526">
            <v>302000</v>
          </cell>
        </row>
        <row r="527">
          <cell r="A527" t="str">
            <v>XOAI9</v>
          </cell>
          <cell r="B527" t="str">
            <v>XOAI912</v>
          </cell>
          <cell r="C527" t="str">
            <v>Xoài, ĐK gốc 9cm ≤ Φ &lt;12cm</v>
          </cell>
          <cell r="D527" t="str">
            <v>Xoài, đường kính gốc 9 cm</v>
          </cell>
          <cell r="E527" t="str">
            <v>cây</v>
          </cell>
          <cell r="F527">
            <v>404000</v>
          </cell>
        </row>
        <row r="528">
          <cell r="A528" t="str">
            <v>XOAI10</v>
          </cell>
          <cell r="B528" t="str">
            <v>XOAI912</v>
          </cell>
          <cell r="C528" t="str">
            <v>Xoài, ĐK gốc 9cm ≤ Φ &lt;12cm</v>
          </cell>
          <cell r="D528" t="str">
            <v>Xoài, đường kính gốc 10 cm</v>
          </cell>
          <cell r="E528" t="str">
            <v>cây</v>
          </cell>
          <cell r="F528">
            <v>404000</v>
          </cell>
        </row>
        <row r="529">
          <cell r="A529" t="str">
            <v>XOAI11</v>
          </cell>
          <cell r="B529" t="str">
            <v>XOAI912</v>
          </cell>
          <cell r="C529" t="str">
            <v>Xoài, ĐK gốc 9cm ≤ Φ &lt;12cm</v>
          </cell>
          <cell r="D529" t="str">
            <v>Xoài, đường kính gốc 11cm</v>
          </cell>
          <cell r="E529" t="str">
            <v>cây</v>
          </cell>
          <cell r="F529">
            <v>404000</v>
          </cell>
        </row>
        <row r="530">
          <cell r="A530" t="str">
            <v>XOAI12</v>
          </cell>
          <cell r="B530" t="str">
            <v>XOAI1215</v>
          </cell>
          <cell r="C530" t="str">
            <v>Xoài, ĐK gốc 12cm ≤ Φ &lt;15cm</v>
          </cell>
          <cell r="D530" t="str">
            <v>Xoài, đường kính gốc 12 cm</v>
          </cell>
          <cell r="E530" t="str">
            <v>cây</v>
          </cell>
          <cell r="F530">
            <v>506000</v>
          </cell>
        </row>
        <row r="531">
          <cell r="A531" t="str">
            <v>XOAI13</v>
          </cell>
          <cell r="B531" t="str">
            <v>XOAI1215</v>
          </cell>
          <cell r="C531" t="str">
            <v>Xoài, ĐK gốc 12cm ≤ Φ &lt;15cm</v>
          </cell>
          <cell r="D531" t="str">
            <v>Xoài, đường kính gốc 13 cm</v>
          </cell>
          <cell r="E531" t="str">
            <v>cây</v>
          </cell>
          <cell r="F531">
            <v>506000</v>
          </cell>
        </row>
        <row r="532">
          <cell r="A532" t="str">
            <v>XOAI14</v>
          </cell>
          <cell r="B532" t="str">
            <v>XOAI1215</v>
          </cell>
          <cell r="C532" t="str">
            <v>Xoài, ĐK gốc 12cm ≤ Φ &lt;15cm</v>
          </cell>
          <cell r="D532" t="str">
            <v>Xoài, đường kính gốc 14 cm</v>
          </cell>
          <cell r="E532" t="str">
            <v>cây</v>
          </cell>
          <cell r="F532">
            <v>506000</v>
          </cell>
        </row>
        <row r="533">
          <cell r="A533" t="str">
            <v>XOAI15</v>
          </cell>
          <cell r="B533" t="str">
            <v>XOAI1519</v>
          </cell>
          <cell r="C533" t="str">
            <v>Xoài, ĐK gốc 15cm ≤ Φ &lt;19cm</v>
          </cell>
          <cell r="D533" t="str">
            <v>Xoài, đường kính gốc 15 cm</v>
          </cell>
          <cell r="E533" t="str">
            <v>cây</v>
          </cell>
          <cell r="F533">
            <v>608000</v>
          </cell>
        </row>
        <row r="534">
          <cell r="A534" t="str">
            <v>XOAI16</v>
          </cell>
          <cell r="B534" t="str">
            <v>XOAI1519</v>
          </cell>
          <cell r="C534" t="str">
            <v>Xoài, ĐK gốc 15cm ≤ Φ &lt;19cm</v>
          </cell>
          <cell r="D534" t="str">
            <v>Xoài, đường kính gốc 16 cm</v>
          </cell>
          <cell r="E534" t="str">
            <v>cây</v>
          </cell>
          <cell r="F534">
            <v>608000</v>
          </cell>
        </row>
        <row r="535">
          <cell r="A535" t="str">
            <v>XOAI17</v>
          </cell>
          <cell r="B535" t="str">
            <v>XOAI1519</v>
          </cell>
          <cell r="C535" t="str">
            <v>Xoài, ĐK gốc 15cm ≤ Φ &lt;19cm</v>
          </cell>
          <cell r="D535" t="str">
            <v>Xoài, đường kính gốc 17 cm</v>
          </cell>
          <cell r="E535" t="str">
            <v>cây</v>
          </cell>
          <cell r="F535">
            <v>608000</v>
          </cell>
        </row>
        <row r="536">
          <cell r="A536" t="str">
            <v>XOAI18</v>
          </cell>
          <cell r="B536" t="str">
            <v>XOAI1519</v>
          </cell>
          <cell r="C536" t="str">
            <v>Xoài, ĐK gốc 15cm ≤ Φ &lt;19cm</v>
          </cell>
          <cell r="D536" t="str">
            <v>Xoài, đường kính gốc 18 cm</v>
          </cell>
          <cell r="E536" t="str">
            <v>cây</v>
          </cell>
          <cell r="F536">
            <v>608000</v>
          </cell>
        </row>
        <row r="537">
          <cell r="A537" t="str">
            <v>XOAI19</v>
          </cell>
          <cell r="B537" t="str">
            <v>XOAI1925</v>
          </cell>
          <cell r="C537" t="str">
            <v>Xoài, ĐK gốc 19cm  ≤ Φ &lt;25cm</v>
          </cell>
          <cell r="D537" t="str">
            <v>Xoài, đường kính gốc 19 cm</v>
          </cell>
          <cell r="E537" t="str">
            <v>cây</v>
          </cell>
          <cell r="F537">
            <v>710000</v>
          </cell>
        </row>
        <row r="538">
          <cell r="A538" t="str">
            <v>XOAI20</v>
          </cell>
          <cell r="B538" t="str">
            <v>XOAI1925</v>
          </cell>
          <cell r="C538" t="str">
            <v>Xoài, ĐK gốc 19cm  ≤ Φ &lt;25cm</v>
          </cell>
          <cell r="D538" t="str">
            <v>Xoài, đường kính gốc 20 cm</v>
          </cell>
          <cell r="E538" t="str">
            <v>cây</v>
          </cell>
          <cell r="F538">
            <v>710000</v>
          </cell>
        </row>
        <row r="539">
          <cell r="A539" t="str">
            <v>XOAI21</v>
          </cell>
          <cell r="B539" t="str">
            <v>XOAI1925</v>
          </cell>
          <cell r="C539" t="str">
            <v>Xoài, ĐK gốc 19cm  ≤ Φ &lt;25cm</v>
          </cell>
          <cell r="D539" t="str">
            <v>Xoài, đường kính gốc 21 cm</v>
          </cell>
          <cell r="E539" t="str">
            <v>cây</v>
          </cell>
          <cell r="F539">
            <v>710000</v>
          </cell>
        </row>
        <row r="540">
          <cell r="A540" t="str">
            <v>XOAI22</v>
          </cell>
          <cell r="B540" t="str">
            <v>XOAI1925</v>
          </cell>
          <cell r="C540" t="str">
            <v>Xoài, ĐK gốc 19cm  ≤ Φ &lt;25cm</v>
          </cell>
          <cell r="D540" t="str">
            <v>Xoài, đường kính gốc 22 cm</v>
          </cell>
          <cell r="E540" t="str">
            <v>cây</v>
          </cell>
          <cell r="F540">
            <v>710000</v>
          </cell>
        </row>
        <row r="541">
          <cell r="A541" t="str">
            <v>XOAI23</v>
          </cell>
          <cell r="B541" t="str">
            <v>XOAI1925</v>
          </cell>
          <cell r="C541" t="str">
            <v>Xoài, ĐK gốc 19cm  ≤ Φ &lt;25cm</v>
          </cell>
          <cell r="D541" t="str">
            <v>Xoài, đường kính gốc 23 cm</v>
          </cell>
          <cell r="E541" t="str">
            <v>cây</v>
          </cell>
          <cell r="F541">
            <v>710000</v>
          </cell>
        </row>
        <row r="542">
          <cell r="A542" t="str">
            <v>XOAI24</v>
          </cell>
          <cell r="B542" t="str">
            <v>XOAI1925</v>
          </cell>
          <cell r="C542" t="str">
            <v>Xoài, ĐK gốc 19cm  ≤ Φ &lt;25cm</v>
          </cell>
          <cell r="D542" t="str">
            <v>Xoài, đường kính gốc 24 cm</v>
          </cell>
          <cell r="E542" t="str">
            <v>cây</v>
          </cell>
          <cell r="F542">
            <v>710000</v>
          </cell>
        </row>
        <row r="543">
          <cell r="A543" t="str">
            <v>XOAI25</v>
          </cell>
          <cell r="B543" t="str">
            <v>XOAI2529</v>
          </cell>
          <cell r="C543" t="str">
            <v>Xoài, ĐK gốc 25cm ≤ Φ &lt;29cm</v>
          </cell>
          <cell r="D543" t="str">
            <v>Xoài, đường kính gốc 25 cm</v>
          </cell>
          <cell r="E543" t="str">
            <v>cây</v>
          </cell>
          <cell r="F543">
            <v>812000</v>
          </cell>
        </row>
        <row r="544">
          <cell r="A544" t="str">
            <v>XOAI26</v>
          </cell>
          <cell r="B544" t="str">
            <v>XOAI2529</v>
          </cell>
          <cell r="C544" t="str">
            <v>Xoài, ĐK gốc 25cm ≤ Φ &lt;29cm</v>
          </cell>
          <cell r="D544" t="str">
            <v>Xoài, đường kính gốc 26 cm</v>
          </cell>
          <cell r="E544" t="str">
            <v>cây</v>
          </cell>
          <cell r="F544">
            <v>812000</v>
          </cell>
        </row>
        <row r="545">
          <cell r="A545" t="str">
            <v>XOAI27</v>
          </cell>
          <cell r="B545" t="str">
            <v>XOAI2529</v>
          </cell>
          <cell r="C545" t="str">
            <v>Xoài, ĐK gốc 25cm ≤ Φ &lt;29cm</v>
          </cell>
          <cell r="D545" t="str">
            <v>Xoài, đường kính gốc 27 cm</v>
          </cell>
          <cell r="E545" t="str">
            <v>cây</v>
          </cell>
          <cell r="F545">
            <v>812000</v>
          </cell>
        </row>
        <row r="546">
          <cell r="A546" t="str">
            <v>XOAI28</v>
          </cell>
          <cell r="B546" t="str">
            <v>XOAI2529</v>
          </cell>
          <cell r="C546" t="str">
            <v>Xoài, ĐK gốc 25cm ≤ Φ &lt;29cm</v>
          </cell>
          <cell r="D546" t="str">
            <v>Xoài, đường kính gốc 28 cm</v>
          </cell>
          <cell r="E546" t="str">
            <v>cây</v>
          </cell>
          <cell r="F546">
            <v>812000</v>
          </cell>
        </row>
        <row r="547">
          <cell r="A547" t="str">
            <v>XOAI29</v>
          </cell>
          <cell r="B547" t="str">
            <v>XOAI2932</v>
          </cell>
          <cell r="C547" t="str">
            <v>Xoài, ĐK gốc 29cm ≤ Φ &lt;32cm</v>
          </cell>
          <cell r="D547" t="str">
            <v>Xoài, đường kính gốc 29 cm</v>
          </cell>
          <cell r="E547" t="str">
            <v>cây</v>
          </cell>
          <cell r="F547">
            <v>914000</v>
          </cell>
        </row>
        <row r="548">
          <cell r="A548" t="str">
            <v>XOAI30</v>
          </cell>
          <cell r="B548" t="str">
            <v>XOAI2932</v>
          </cell>
          <cell r="C548" t="str">
            <v>Xoài,  ĐK gốc 29cm ≤ Φ &lt;32cm</v>
          </cell>
          <cell r="D548" t="str">
            <v>Xoài, đường kính gốc 30 cm</v>
          </cell>
          <cell r="E548" t="str">
            <v>cây</v>
          </cell>
          <cell r="F548">
            <v>914000</v>
          </cell>
        </row>
        <row r="549">
          <cell r="A549" t="str">
            <v>XOAI31</v>
          </cell>
          <cell r="B549" t="str">
            <v>XOAI2932</v>
          </cell>
          <cell r="C549" t="str">
            <v>Xoài,  ĐK gốc 29cm ≤ Φ &lt;32cm</v>
          </cell>
          <cell r="D549" t="str">
            <v>Xoài, đường kính gốc 31 cm</v>
          </cell>
          <cell r="E549" t="str">
            <v>cây</v>
          </cell>
          <cell r="F549">
            <v>914000</v>
          </cell>
        </row>
        <row r="550">
          <cell r="A550" t="str">
            <v>XOAI32</v>
          </cell>
          <cell r="B550" t="str">
            <v>XOAI3239</v>
          </cell>
          <cell r="C550" t="str">
            <v>Xoài,  ĐK gốc 32 cm ≤ Φ &lt;39cm</v>
          </cell>
          <cell r="D550" t="str">
            <v>Xoài, đường kính gốc 32 cm</v>
          </cell>
          <cell r="E550" t="str">
            <v>cây</v>
          </cell>
          <cell r="F550">
            <v>1016000</v>
          </cell>
        </row>
        <row r="551">
          <cell r="A551" t="str">
            <v>XOAI33</v>
          </cell>
          <cell r="B551" t="str">
            <v>XOAI3239</v>
          </cell>
          <cell r="C551" t="str">
            <v>Xoài,  ĐK gốc 32 cm ≤ Φ &lt;39cm</v>
          </cell>
          <cell r="D551" t="str">
            <v>Xoài, đường kính gốc 33 cm</v>
          </cell>
          <cell r="E551" t="str">
            <v>cây</v>
          </cell>
          <cell r="F551">
            <v>1016000</v>
          </cell>
        </row>
        <row r="552">
          <cell r="A552" t="str">
            <v>XOAI34</v>
          </cell>
          <cell r="B552" t="str">
            <v>XOAI3239</v>
          </cell>
          <cell r="C552" t="str">
            <v>Xoài,  ĐK gốc 32 cm ≤ Φ &lt;39cm</v>
          </cell>
          <cell r="D552" t="str">
            <v>Xoài, đường kính gốc 34 cm</v>
          </cell>
          <cell r="E552" t="str">
            <v>cây</v>
          </cell>
          <cell r="F552">
            <v>1016000</v>
          </cell>
        </row>
        <row r="553">
          <cell r="A553" t="str">
            <v>XOAI35</v>
          </cell>
          <cell r="B553" t="str">
            <v>XOAI3239</v>
          </cell>
          <cell r="C553" t="str">
            <v>Xoài,  ĐK gốc 32 cm ≤ Φ &lt;39cm</v>
          </cell>
          <cell r="D553" t="str">
            <v>Xoài, đường kính gốc 35 cm</v>
          </cell>
          <cell r="E553" t="str">
            <v>cây</v>
          </cell>
          <cell r="F553">
            <v>1016000</v>
          </cell>
        </row>
        <row r="554">
          <cell r="A554" t="str">
            <v>XOAI36</v>
          </cell>
          <cell r="B554" t="str">
            <v>XOAI3239</v>
          </cell>
          <cell r="C554" t="str">
            <v>Xoài,  ĐK gốc 32 cm ≤ Φ &lt;39cm</v>
          </cell>
          <cell r="D554" t="str">
            <v>Xoài,  đường kính gốc 36 cm</v>
          </cell>
          <cell r="E554" t="str">
            <v>cây</v>
          </cell>
          <cell r="F554">
            <v>1016000</v>
          </cell>
        </row>
        <row r="555">
          <cell r="A555" t="str">
            <v>XOAI37</v>
          </cell>
          <cell r="B555" t="str">
            <v>XOAI3239</v>
          </cell>
          <cell r="C555" t="str">
            <v>Xoài,  ĐK gốc 32 cm ≤ Φ &lt;39cm</v>
          </cell>
          <cell r="D555" t="str">
            <v>Xoài, đường kính gốc 37 cm</v>
          </cell>
          <cell r="E555" t="str">
            <v>cây</v>
          </cell>
          <cell r="F555">
            <v>1016000</v>
          </cell>
        </row>
        <row r="556">
          <cell r="A556" t="str">
            <v>XOAI38</v>
          </cell>
          <cell r="B556" t="str">
            <v>XOAI3239</v>
          </cell>
          <cell r="C556" t="str">
            <v>Xoài,  ĐK gốc 32 cm ≤ Φ &lt;39cm</v>
          </cell>
          <cell r="D556" t="str">
            <v>Xoài,  đường kính gốc 38 cm</v>
          </cell>
          <cell r="E556" t="str">
            <v>cây</v>
          </cell>
          <cell r="F556">
            <v>1016000</v>
          </cell>
        </row>
        <row r="557">
          <cell r="A557" t="str">
            <v>XOAI40</v>
          </cell>
          <cell r="B557" t="str">
            <v>XOAI4040</v>
          </cell>
          <cell r="C557" t="str">
            <v>Xoài, ĐK gốc trên 40 cm</v>
          </cell>
          <cell r="D557" t="str">
            <v>Xoài,  đường kính gốc 40 cm</v>
          </cell>
          <cell r="E557" t="str">
            <v>cây</v>
          </cell>
          <cell r="F557">
            <v>1118000</v>
          </cell>
        </row>
        <row r="558">
          <cell r="A558" t="str">
            <v>XOAI41</v>
          </cell>
          <cell r="B558" t="str">
            <v>XOAI4040</v>
          </cell>
          <cell r="C558" t="str">
            <v>Xoài, ĐK gốc trên 40 cm</v>
          </cell>
          <cell r="D558" t="str">
            <v>Xoài,  đường kính gốc 41 cm</v>
          </cell>
          <cell r="E558" t="str">
            <v>cây</v>
          </cell>
          <cell r="F558">
            <v>1118000</v>
          </cell>
        </row>
        <row r="559">
          <cell r="A559" t="str">
            <v>XOAI42</v>
          </cell>
          <cell r="B559" t="str">
            <v>XOAI4040</v>
          </cell>
          <cell r="C559" t="str">
            <v>Xoài, ĐK gốc trên 40 cm</v>
          </cell>
          <cell r="D559" t="str">
            <v>Xoài, đường kính gốc 42 cm</v>
          </cell>
          <cell r="E559" t="str">
            <v>cây</v>
          </cell>
          <cell r="F559">
            <v>1118000</v>
          </cell>
        </row>
        <row r="560">
          <cell r="A560" t="str">
            <v>XOAI43</v>
          </cell>
          <cell r="B560" t="str">
            <v>XOAI4040</v>
          </cell>
          <cell r="C560" t="str">
            <v>Xoài, ĐK gốc trên 40 cm</v>
          </cell>
          <cell r="D560" t="str">
            <v>Xoài,  đường kính gốc 43 cm</v>
          </cell>
          <cell r="E560" t="str">
            <v>cây</v>
          </cell>
          <cell r="F560">
            <v>1118000</v>
          </cell>
        </row>
        <row r="561">
          <cell r="A561" t="str">
            <v>XOAI44</v>
          </cell>
          <cell r="B561" t="str">
            <v>XOAI4040</v>
          </cell>
          <cell r="C561" t="str">
            <v>Xoài, ĐK gốc trên 40 cm</v>
          </cell>
          <cell r="D561" t="str">
            <v>Xoài, đường kính gốc 44 cm</v>
          </cell>
          <cell r="E561" t="str">
            <v>cây</v>
          </cell>
          <cell r="F561">
            <v>1118000</v>
          </cell>
        </row>
        <row r="562">
          <cell r="A562" t="str">
            <v>XOAI45</v>
          </cell>
          <cell r="B562" t="str">
            <v>XOAI4040</v>
          </cell>
          <cell r="C562" t="str">
            <v>Xoài, ĐK gốc trên 40 cm</v>
          </cell>
          <cell r="D562" t="str">
            <v>Xoài,  đường kính gốc 45 cm</v>
          </cell>
          <cell r="E562" t="str">
            <v>cây</v>
          </cell>
          <cell r="F562">
            <v>1118000</v>
          </cell>
        </row>
        <row r="563">
          <cell r="A563" t="str">
            <v>XOAI46</v>
          </cell>
          <cell r="B563" t="str">
            <v>XOAI4040</v>
          </cell>
          <cell r="C563" t="str">
            <v>Xoài, ĐK gốc trên 40 cm</v>
          </cell>
          <cell r="D563" t="str">
            <v>Xoài,  đường kính gốc 46 cm</v>
          </cell>
          <cell r="E563" t="str">
            <v>cây</v>
          </cell>
          <cell r="F563">
            <v>1118000</v>
          </cell>
        </row>
        <row r="564">
          <cell r="A564" t="str">
            <v>XOAI47</v>
          </cell>
          <cell r="B564" t="str">
            <v>XOAI4040</v>
          </cell>
          <cell r="C564" t="str">
            <v>Xoài, ĐK gốc trên 40 cm</v>
          </cell>
          <cell r="D564" t="str">
            <v>Xoài, đường kính gốc 47 cm</v>
          </cell>
          <cell r="E564" t="str">
            <v>cây</v>
          </cell>
          <cell r="F564">
            <v>1118000</v>
          </cell>
        </row>
        <row r="565">
          <cell r="A565" t="str">
            <v>XOAI48</v>
          </cell>
          <cell r="B565" t="str">
            <v>XOAI4040</v>
          </cell>
          <cell r="C565" t="str">
            <v>Xoài, ĐK gốc trên 40 cm</v>
          </cell>
          <cell r="D565" t="str">
            <v>Xoài,  đường kính gốc 48 cm</v>
          </cell>
          <cell r="E565" t="str">
            <v>cây</v>
          </cell>
          <cell r="F565">
            <v>1118000</v>
          </cell>
        </row>
        <row r="566">
          <cell r="A566" t="str">
            <v>XOAI49</v>
          </cell>
          <cell r="B566" t="str">
            <v>XOAI4040</v>
          </cell>
          <cell r="C566" t="str">
            <v>Xoài, ĐK gốc trên 40 cm</v>
          </cell>
          <cell r="D566" t="str">
            <v>Xoài, đường kính gốc 49 cm</v>
          </cell>
          <cell r="E566" t="str">
            <v>cây</v>
          </cell>
          <cell r="F566">
            <v>1118000</v>
          </cell>
        </row>
        <row r="567">
          <cell r="A567" t="str">
            <v>XOAI50</v>
          </cell>
          <cell r="B567" t="str">
            <v>XOAI4040</v>
          </cell>
          <cell r="C567" t="str">
            <v>Xoài, ĐK gốc trên 40 cm</v>
          </cell>
          <cell r="D567" t="str">
            <v>Xoài, đường kính gốc 50 cm</v>
          </cell>
          <cell r="E567" t="str">
            <v>cây</v>
          </cell>
          <cell r="F567">
            <v>1118000</v>
          </cell>
        </row>
        <row r="568">
          <cell r="A568" t="str">
            <v>QUEOM</v>
          </cell>
          <cell r="B568" t="str">
            <v>QUEOM</v>
          </cell>
          <cell r="C568" t="str">
            <v>Quéo, mới trồng (3 tháng đến dưới 1 năm)</v>
          </cell>
          <cell r="D568" t="str">
            <v>Quéo, mới trồng dưới 1 năm tuổi</v>
          </cell>
          <cell r="E568" t="str">
            <v>cây</v>
          </cell>
          <cell r="F568">
            <v>32000</v>
          </cell>
        </row>
        <row r="569">
          <cell r="A569" t="str">
            <v>QUEOM1</v>
          </cell>
          <cell r="B569" t="str">
            <v>QUEOM1</v>
          </cell>
          <cell r="C569" t="str">
            <v>Quéo, Trồng từ 1đến 2 năm, 0,4m ≤ H &lt;1m</v>
          </cell>
          <cell r="D569" t="str">
            <v>Quéo, mới trồng từ 1 đến 2 năm tuổi</v>
          </cell>
          <cell r="E569" t="str">
            <v>cây</v>
          </cell>
          <cell r="F569">
            <v>54000</v>
          </cell>
        </row>
        <row r="570">
          <cell r="A570" t="str">
            <v>QUEOM2</v>
          </cell>
          <cell r="B570" t="str">
            <v>QUEOM2</v>
          </cell>
          <cell r="C570" t="str">
            <v>Quéo, Trồng từ 2 năm, chiều cao H ≥ 1m</v>
          </cell>
          <cell r="D570" t="str">
            <v>Quéo, mới trồng trên 2 năm tuổi</v>
          </cell>
          <cell r="E570" t="str">
            <v>cây</v>
          </cell>
          <cell r="F570">
            <v>76000</v>
          </cell>
        </row>
        <row r="571">
          <cell r="A571" t="str">
            <v>QUEO1</v>
          </cell>
          <cell r="B571" t="str">
            <v>QUEO1</v>
          </cell>
          <cell r="C571" t="str">
            <v xml:space="preserve"> Quéo,  ĐK gốc 1cm ≤ Φ &lt;1,5cm</v>
          </cell>
          <cell r="D571" t="str">
            <v xml:space="preserve">Quéo, đường kính gốc 1 cm </v>
          </cell>
          <cell r="E571" t="str">
            <v>cây</v>
          </cell>
          <cell r="F571">
            <v>138000</v>
          </cell>
        </row>
        <row r="572">
          <cell r="A572" t="str">
            <v>QUEO2</v>
          </cell>
          <cell r="B572" t="str">
            <v>QUEO2</v>
          </cell>
          <cell r="C572" t="str">
            <v>Quéo,  ĐK gốc 1,5 cm ≤ Φ &lt;3cm</v>
          </cell>
          <cell r="D572" t="str">
            <v xml:space="preserve">Quéo, đường kính gốc 2 cm </v>
          </cell>
          <cell r="E572" t="str">
            <v>cây</v>
          </cell>
          <cell r="F572">
            <v>138000</v>
          </cell>
        </row>
        <row r="573">
          <cell r="A573" t="str">
            <v>QUEO3</v>
          </cell>
          <cell r="B573" t="str">
            <v>QUEO37</v>
          </cell>
          <cell r="C573" t="str">
            <v>Quéo, ĐK gốc 3cm ≤ Φ &lt;7cm</v>
          </cell>
          <cell r="D573" t="str">
            <v>Quéo, đường kính gốc 3 cm</v>
          </cell>
          <cell r="E573" t="str">
            <v>cây</v>
          </cell>
          <cell r="F573">
            <v>200000</v>
          </cell>
        </row>
        <row r="574">
          <cell r="A574" t="str">
            <v>QUEO4</v>
          </cell>
          <cell r="B574" t="str">
            <v>QUEO37</v>
          </cell>
          <cell r="C574" t="str">
            <v>Quéo, ĐK gốc 3cm ≤ Φ &lt;7cm</v>
          </cell>
          <cell r="D574" t="str">
            <v>Quéo, đường kính gốc 4 cm</v>
          </cell>
          <cell r="E574" t="str">
            <v>cây</v>
          </cell>
          <cell r="F574">
            <v>302000</v>
          </cell>
        </row>
        <row r="575">
          <cell r="A575" t="str">
            <v>QUEO5</v>
          </cell>
          <cell r="B575" t="str">
            <v>QUEO37</v>
          </cell>
          <cell r="C575" t="str">
            <v>Quéo, ĐK gốc 3cm ≤ Φ &lt;7cm</v>
          </cell>
          <cell r="D575" t="str">
            <v>Quéo, đường kính gốc 5 cm</v>
          </cell>
          <cell r="E575" t="str">
            <v>cây</v>
          </cell>
          <cell r="F575">
            <v>302000</v>
          </cell>
        </row>
        <row r="576">
          <cell r="A576" t="str">
            <v>QUEO6</v>
          </cell>
          <cell r="B576" t="str">
            <v>QUEO37</v>
          </cell>
          <cell r="C576" t="str">
            <v>Quéo, ĐK gốc 3cm ≤ Φ &lt;7cm</v>
          </cell>
          <cell r="D576" t="str">
            <v>Quéo, đường kính gốc 6 cm</v>
          </cell>
          <cell r="E576" t="str">
            <v>cây</v>
          </cell>
          <cell r="F576">
            <v>302000</v>
          </cell>
        </row>
        <row r="577">
          <cell r="A577" t="str">
            <v>QUEO9</v>
          </cell>
          <cell r="B577" t="str">
            <v>QUEO912</v>
          </cell>
          <cell r="C577" t="str">
            <v>Quéo,  ĐK gốc 9cm ≤ Φ &lt;12cm</v>
          </cell>
          <cell r="D577" t="str">
            <v>Quéo, đường kính gốc 9 cm</v>
          </cell>
          <cell r="E577" t="str">
            <v>cây</v>
          </cell>
          <cell r="F577">
            <v>404000</v>
          </cell>
        </row>
        <row r="578">
          <cell r="A578" t="str">
            <v>QUEO10</v>
          </cell>
          <cell r="B578" t="str">
            <v>QUEO912</v>
          </cell>
          <cell r="C578" t="str">
            <v>Quéo,  ĐK gốc 9cm ≤ Φ &lt;12cm</v>
          </cell>
          <cell r="D578" t="str">
            <v>Quéo, đường kính gốc 10 cm</v>
          </cell>
          <cell r="E578" t="str">
            <v>cây</v>
          </cell>
          <cell r="F578">
            <v>404000</v>
          </cell>
        </row>
        <row r="579">
          <cell r="A579" t="str">
            <v>QUEO11</v>
          </cell>
          <cell r="B579" t="str">
            <v>QUEO912</v>
          </cell>
          <cell r="C579" t="str">
            <v>Quéo,  ĐK gốc 9cm ≤ Φ &lt;12cm</v>
          </cell>
          <cell r="D579" t="str">
            <v>Quéo, đường kính gốc 11cm</v>
          </cell>
          <cell r="E579" t="str">
            <v>cây</v>
          </cell>
          <cell r="F579">
            <v>404000</v>
          </cell>
        </row>
        <row r="580">
          <cell r="A580" t="str">
            <v>QUEO12</v>
          </cell>
          <cell r="B580" t="str">
            <v>QUEO1215</v>
          </cell>
          <cell r="C580" t="str">
            <v>Quéo, ĐK gốc 12cm ≤ Φ &lt;15cm</v>
          </cell>
          <cell r="D580" t="str">
            <v>Quéo, đường kính gốc 12 cm</v>
          </cell>
          <cell r="E580" t="str">
            <v>cây</v>
          </cell>
          <cell r="F580">
            <v>506000</v>
          </cell>
        </row>
        <row r="581">
          <cell r="A581" t="str">
            <v>QUEO13</v>
          </cell>
          <cell r="B581" t="str">
            <v>QUEO1215</v>
          </cell>
          <cell r="C581" t="str">
            <v>Quéo, ĐK gốc 12cm ≤ Φ &lt;15cm</v>
          </cell>
          <cell r="D581" t="str">
            <v>Quéo, đường kính gốc 13 cm</v>
          </cell>
          <cell r="E581" t="str">
            <v>cây</v>
          </cell>
          <cell r="F581">
            <v>506000</v>
          </cell>
        </row>
        <row r="582">
          <cell r="A582" t="str">
            <v>QUEO14</v>
          </cell>
          <cell r="B582" t="str">
            <v>QUEO1215</v>
          </cell>
          <cell r="C582" t="str">
            <v>Quéo, ĐK gốc 12cm ≤ Φ &lt;15cm</v>
          </cell>
          <cell r="D582" t="str">
            <v>Quéo, đường kính gốc 14 cm</v>
          </cell>
          <cell r="E582" t="str">
            <v>cây</v>
          </cell>
          <cell r="F582">
            <v>506000</v>
          </cell>
        </row>
        <row r="583">
          <cell r="A583" t="str">
            <v>QUEO15</v>
          </cell>
          <cell r="B583" t="str">
            <v>QUEO1519</v>
          </cell>
          <cell r="C583" t="str">
            <v>Quéo,  ĐK gốc 15cm ≤ Φ &lt;19cm</v>
          </cell>
          <cell r="D583" t="str">
            <v>Quéo, đường kính gốc 15 cm</v>
          </cell>
          <cell r="E583" t="str">
            <v>cây</v>
          </cell>
          <cell r="F583">
            <v>608000</v>
          </cell>
        </row>
        <row r="584">
          <cell r="A584" t="str">
            <v>QUEO16</v>
          </cell>
          <cell r="B584" t="str">
            <v>QUEO1519</v>
          </cell>
          <cell r="C584" t="str">
            <v>Quéo,  ĐK gốc 15cm ≤ Φ &lt;19cm</v>
          </cell>
          <cell r="D584" t="str">
            <v>Quéo, đường kính gốc 16 cm</v>
          </cell>
          <cell r="E584" t="str">
            <v>cây</v>
          </cell>
          <cell r="F584">
            <v>608000</v>
          </cell>
        </row>
        <row r="585">
          <cell r="A585" t="str">
            <v>QUEO17</v>
          </cell>
          <cell r="B585" t="str">
            <v>QUEO1519</v>
          </cell>
          <cell r="C585" t="str">
            <v>Quéo,  ĐK gốc 15cm ≤ Φ &lt;19cm</v>
          </cell>
          <cell r="D585" t="str">
            <v>Quéo, đường kính gốc 17 cm</v>
          </cell>
          <cell r="E585" t="str">
            <v>cây</v>
          </cell>
          <cell r="F585">
            <v>608000</v>
          </cell>
        </row>
        <row r="586">
          <cell r="A586" t="str">
            <v>QUEO18</v>
          </cell>
          <cell r="B586" t="str">
            <v>QUEO1519</v>
          </cell>
          <cell r="C586" t="str">
            <v>Quéo, ĐK gốc 15cm ≤ Φ &lt;19cm</v>
          </cell>
          <cell r="D586" t="str">
            <v>Quéo, đường kính gốc 18 cm</v>
          </cell>
          <cell r="E586" t="str">
            <v>cây</v>
          </cell>
          <cell r="F586">
            <v>608000</v>
          </cell>
        </row>
        <row r="587">
          <cell r="A587" t="str">
            <v>QUEO19</v>
          </cell>
          <cell r="B587" t="str">
            <v>QUEO1925</v>
          </cell>
          <cell r="C587" t="str">
            <v>Quéo, ĐK gốc 19cm  ≤ Φ &lt;25cm</v>
          </cell>
          <cell r="D587" t="str">
            <v>Quéo, đường kính gốc 19 cm</v>
          </cell>
          <cell r="E587" t="str">
            <v>cây</v>
          </cell>
          <cell r="F587">
            <v>710000</v>
          </cell>
        </row>
        <row r="588">
          <cell r="A588" t="str">
            <v>QUEO20</v>
          </cell>
          <cell r="B588" t="str">
            <v>QUEO1925</v>
          </cell>
          <cell r="C588" t="str">
            <v>Quéo, ĐK gốc 19cm  ≤ Φ &lt;25cm</v>
          </cell>
          <cell r="D588" t="str">
            <v>Quéo, đường kính gốc 20 cm</v>
          </cell>
          <cell r="E588" t="str">
            <v>cây</v>
          </cell>
          <cell r="F588">
            <v>710000</v>
          </cell>
        </row>
        <row r="589">
          <cell r="A589" t="str">
            <v>QUEO21</v>
          </cell>
          <cell r="B589" t="str">
            <v>QUEO1925</v>
          </cell>
          <cell r="C589" t="str">
            <v>Quéo, ĐK gốc 19cm  ≤ Φ &lt;25cm</v>
          </cell>
          <cell r="D589" t="str">
            <v>Quéo, đường kính gốc 21 cm</v>
          </cell>
          <cell r="E589" t="str">
            <v>cây</v>
          </cell>
          <cell r="F589">
            <v>710000</v>
          </cell>
        </row>
        <row r="590">
          <cell r="A590" t="str">
            <v>QUEO22</v>
          </cell>
          <cell r="B590" t="str">
            <v>QUEO1925</v>
          </cell>
          <cell r="C590" t="str">
            <v>Quéo, ĐK gốc 19cm  ≤ Φ &lt;25cm</v>
          </cell>
          <cell r="D590" t="str">
            <v>Quéo, đường kính gốc 22 cm</v>
          </cell>
          <cell r="E590" t="str">
            <v>cây</v>
          </cell>
          <cell r="F590">
            <v>710000</v>
          </cell>
        </row>
        <row r="591">
          <cell r="A591" t="str">
            <v>QUEO23</v>
          </cell>
          <cell r="B591" t="str">
            <v>QUEO1925</v>
          </cell>
          <cell r="C591" t="str">
            <v>Quéo, ĐK gốc 19cm  ≤ Φ &lt;25cm</v>
          </cell>
          <cell r="D591" t="str">
            <v>Quéo, đường kính gốc 23 cm</v>
          </cell>
          <cell r="E591" t="str">
            <v>cây</v>
          </cell>
          <cell r="F591">
            <v>710000</v>
          </cell>
        </row>
        <row r="592">
          <cell r="A592" t="str">
            <v>QUEO24</v>
          </cell>
          <cell r="B592" t="str">
            <v>QUEO1925</v>
          </cell>
          <cell r="C592" t="str">
            <v>Quéo, ĐK gốc 19cm  ≤ Φ &lt;25cm</v>
          </cell>
          <cell r="D592" t="str">
            <v>Quéo, đường kính gốc 24 cm</v>
          </cell>
          <cell r="E592" t="str">
            <v>cây</v>
          </cell>
          <cell r="F592">
            <v>710000</v>
          </cell>
        </row>
        <row r="593">
          <cell r="A593" t="str">
            <v>QUEO25</v>
          </cell>
          <cell r="B593" t="str">
            <v>QUEO2529</v>
          </cell>
          <cell r="C593" t="str">
            <v>Quéo,  ĐK gốc 25cm ≤ Φ &lt;29cm</v>
          </cell>
          <cell r="D593" t="str">
            <v>Quéo, đường kính gốc 25 cm</v>
          </cell>
          <cell r="E593" t="str">
            <v>cây</v>
          </cell>
          <cell r="F593">
            <v>812000</v>
          </cell>
        </row>
        <row r="594">
          <cell r="A594" t="str">
            <v>QUEO26</v>
          </cell>
          <cell r="B594" t="str">
            <v>QUEO2529</v>
          </cell>
          <cell r="C594" t="str">
            <v>Quéo,  ĐK gốc 25cm ≤ Φ &lt;29cm</v>
          </cell>
          <cell r="D594" t="str">
            <v>Quéo, đường kính gốc 26 cm</v>
          </cell>
          <cell r="E594" t="str">
            <v>cây</v>
          </cell>
          <cell r="F594">
            <v>812000</v>
          </cell>
        </row>
        <row r="595">
          <cell r="A595" t="str">
            <v>QUEO27</v>
          </cell>
          <cell r="B595" t="str">
            <v>QUEO2529</v>
          </cell>
          <cell r="C595" t="str">
            <v>Quéo,  ĐK gốc 25cm ≤ Φ &lt;29cm</v>
          </cell>
          <cell r="D595" t="str">
            <v>Quéo, đường kính gốc 27 cm</v>
          </cell>
          <cell r="E595" t="str">
            <v>cây</v>
          </cell>
          <cell r="F595">
            <v>812000</v>
          </cell>
        </row>
        <row r="596">
          <cell r="A596" t="str">
            <v>QUEO28</v>
          </cell>
          <cell r="B596" t="str">
            <v>QUEO2529</v>
          </cell>
          <cell r="C596" t="str">
            <v>Quéo,  ĐK gốc 25cm ≤ Φ &lt;29cm</v>
          </cell>
          <cell r="D596" t="str">
            <v>Quéo, đường kính gốc 28 cm</v>
          </cell>
          <cell r="E596" t="str">
            <v>cây</v>
          </cell>
          <cell r="F596">
            <v>812000</v>
          </cell>
        </row>
        <row r="597">
          <cell r="A597" t="str">
            <v>QUEO29</v>
          </cell>
          <cell r="B597" t="str">
            <v>QUEO2932</v>
          </cell>
          <cell r="C597" t="str">
            <v>Quéo,  ĐK gốc 29cm ≤ Φ &lt;32cm</v>
          </cell>
          <cell r="D597" t="str">
            <v>Quéo, đường kính gốc 29 cm</v>
          </cell>
          <cell r="E597" t="str">
            <v>cây</v>
          </cell>
          <cell r="F597">
            <v>914000</v>
          </cell>
        </row>
        <row r="598">
          <cell r="A598" t="str">
            <v>QUEO30</v>
          </cell>
          <cell r="B598" t="str">
            <v>QUEO2932</v>
          </cell>
          <cell r="C598" t="str">
            <v>Quéo,  ĐK gốc 29cm ≤ Φ &lt;32cm</v>
          </cell>
          <cell r="D598" t="str">
            <v>Quéo, đường kính gốc 30 cm</v>
          </cell>
          <cell r="E598" t="str">
            <v>cây</v>
          </cell>
          <cell r="F598">
            <v>914000</v>
          </cell>
        </row>
        <row r="599">
          <cell r="A599" t="str">
            <v>QUEO31</v>
          </cell>
          <cell r="B599" t="str">
            <v>QUEO2932</v>
          </cell>
          <cell r="C599" t="str">
            <v>Quéo,  ĐK gốc 29cm ≤ Φ &lt;32cm</v>
          </cell>
          <cell r="D599" t="str">
            <v>Quéo, đường kính gốc 31 cm</v>
          </cell>
          <cell r="E599" t="str">
            <v>cây</v>
          </cell>
          <cell r="F599">
            <v>914000</v>
          </cell>
        </row>
        <row r="600">
          <cell r="A600" t="str">
            <v>QUEO32</v>
          </cell>
          <cell r="B600" t="str">
            <v>QUEO3239</v>
          </cell>
          <cell r="C600" t="str">
            <v>Quéo,  ĐK gốc 32 cm ≤ Φ &lt;39cm</v>
          </cell>
          <cell r="D600" t="str">
            <v>Quéo, đường kính gốc 32 cm</v>
          </cell>
          <cell r="E600" t="str">
            <v>cây</v>
          </cell>
          <cell r="F600">
            <v>1016000</v>
          </cell>
        </row>
        <row r="601">
          <cell r="A601" t="str">
            <v>QUEO33</v>
          </cell>
          <cell r="B601" t="str">
            <v>QUEO3239</v>
          </cell>
          <cell r="C601" t="str">
            <v>Quéo,  ĐK gốc 32 cm ≤ Φ &lt;39cm</v>
          </cell>
          <cell r="D601" t="str">
            <v>Quéo, đường kính gốc 33 cm</v>
          </cell>
          <cell r="E601" t="str">
            <v>cây</v>
          </cell>
          <cell r="F601">
            <v>1016000</v>
          </cell>
        </row>
        <row r="602">
          <cell r="A602" t="str">
            <v>QUEO34</v>
          </cell>
          <cell r="B602" t="str">
            <v>QUEO3239</v>
          </cell>
          <cell r="C602" t="str">
            <v>Quéo,  ĐK gốc 32 cm ≤ Φ &lt;39cm</v>
          </cell>
          <cell r="D602" t="str">
            <v>Quéo, đường kính gốc 34 cm</v>
          </cell>
          <cell r="E602" t="str">
            <v>cây</v>
          </cell>
          <cell r="F602">
            <v>1016000</v>
          </cell>
        </row>
        <row r="603">
          <cell r="A603" t="str">
            <v>QUEO35</v>
          </cell>
          <cell r="B603" t="str">
            <v>QUEO3239</v>
          </cell>
          <cell r="C603" t="str">
            <v>Quéo,  ĐK gốc 32 cm ≤ Φ &lt;39cm</v>
          </cell>
          <cell r="D603" t="str">
            <v>Quéo, đường kính gốc 35 cm</v>
          </cell>
          <cell r="E603" t="str">
            <v>cây</v>
          </cell>
          <cell r="F603">
            <v>1016000</v>
          </cell>
        </row>
        <row r="604">
          <cell r="A604" t="str">
            <v>QUEO36</v>
          </cell>
          <cell r="B604" t="str">
            <v>QUEO3239</v>
          </cell>
          <cell r="C604" t="str">
            <v>Quéo,  ĐK gốc 32 cm ≤ Φ &lt;39cm</v>
          </cell>
          <cell r="D604" t="str">
            <v>Quéo, đường kính gốc 36 cm</v>
          </cell>
          <cell r="E604" t="str">
            <v>cây</v>
          </cell>
          <cell r="F604">
            <v>1016000</v>
          </cell>
        </row>
        <row r="605">
          <cell r="A605" t="str">
            <v>QUEO37</v>
          </cell>
          <cell r="B605" t="str">
            <v>QUEO3239</v>
          </cell>
          <cell r="C605" t="str">
            <v>Quéo,  ĐK gốc 32 cm ≤ Φ &lt;39cm</v>
          </cell>
          <cell r="D605" t="str">
            <v>Quéo, đường kính gốc 37 cm</v>
          </cell>
          <cell r="E605" t="str">
            <v>cây</v>
          </cell>
          <cell r="F605">
            <v>1016000</v>
          </cell>
        </row>
        <row r="606">
          <cell r="A606" t="str">
            <v>QUEO38</v>
          </cell>
          <cell r="B606" t="str">
            <v>QUEO3239</v>
          </cell>
          <cell r="C606" t="str">
            <v>Quéo,  ĐK gốc 32 cm ≤ Φ &lt;39cm</v>
          </cell>
          <cell r="D606" t="str">
            <v>Quéo, đường kính gốc 38 cm</v>
          </cell>
          <cell r="E606" t="str">
            <v>cây</v>
          </cell>
          <cell r="F606">
            <v>1016000</v>
          </cell>
        </row>
        <row r="607">
          <cell r="A607" t="str">
            <v>QUEO40</v>
          </cell>
          <cell r="B607" t="str">
            <v>QUEO4040</v>
          </cell>
          <cell r="C607" t="str">
            <v>Quéo, ĐK gốc trên 40 cm</v>
          </cell>
          <cell r="D607" t="str">
            <v>Quéo, đường kính gốc 40 cm</v>
          </cell>
          <cell r="E607" t="str">
            <v>cây</v>
          </cell>
          <cell r="F607">
            <v>1118000</v>
          </cell>
        </row>
        <row r="608">
          <cell r="A608" t="str">
            <v>QUEO41</v>
          </cell>
          <cell r="B608" t="str">
            <v>QUEO4040</v>
          </cell>
          <cell r="C608" t="str">
            <v>Quéo, ĐK gốc trên 40 cm</v>
          </cell>
          <cell r="D608" t="str">
            <v>Quéo, đường kính gốc 41 cm</v>
          </cell>
          <cell r="E608" t="str">
            <v>cây</v>
          </cell>
          <cell r="F608">
            <v>1118000</v>
          </cell>
        </row>
        <row r="609">
          <cell r="A609" t="str">
            <v>QUEO42</v>
          </cell>
          <cell r="B609" t="str">
            <v>QUEO4040</v>
          </cell>
          <cell r="C609" t="str">
            <v>Quéo, ĐK gốc trên 40 cm</v>
          </cell>
          <cell r="D609" t="str">
            <v>Quéo, đường kính gốc 42 cm</v>
          </cell>
          <cell r="E609" t="str">
            <v>cây</v>
          </cell>
          <cell r="F609">
            <v>1118000</v>
          </cell>
        </row>
        <row r="610">
          <cell r="A610" t="str">
            <v>QUEO43</v>
          </cell>
          <cell r="B610" t="str">
            <v>QUEO4040</v>
          </cell>
          <cell r="C610" t="str">
            <v>Quéo, ĐK gốc trên 40 cm</v>
          </cell>
          <cell r="D610" t="str">
            <v>Quéo, đường kính gốc 43 cm</v>
          </cell>
          <cell r="E610" t="str">
            <v>cây</v>
          </cell>
          <cell r="F610">
            <v>1118000</v>
          </cell>
        </row>
        <row r="611">
          <cell r="A611" t="str">
            <v>QUEO44</v>
          </cell>
          <cell r="B611" t="str">
            <v>QUEO4040</v>
          </cell>
          <cell r="C611" t="str">
            <v>Quéo, ĐK gốc trên 40 cm</v>
          </cell>
          <cell r="D611" t="str">
            <v>Quéo, đường kính gốc 44 cm</v>
          </cell>
          <cell r="E611" t="str">
            <v>cây</v>
          </cell>
          <cell r="F611">
            <v>1118000</v>
          </cell>
        </row>
        <row r="612">
          <cell r="A612" t="str">
            <v>QUEO45</v>
          </cell>
          <cell r="B612" t="str">
            <v>QUEO4040</v>
          </cell>
          <cell r="C612" t="str">
            <v>Quéo, ĐK gốc trên 40 cm</v>
          </cell>
          <cell r="D612" t="str">
            <v>Quéo, đường kính gốc 45 cm</v>
          </cell>
          <cell r="E612" t="str">
            <v>cây</v>
          </cell>
          <cell r="F612">
            <v>1118000</v>
          </cell>
        </row>
        <row r="613">
          <cell r="A613" t="str">
            <v>QUEO46</v>
          </cell>
          <cell r="B613" t="str">
            <v>QUEO4040</v>
          </cell>
          <cell r="C613" t="str">
            <v>Quéo, ĐK gốc trên 40 cm</v>
          </cell>
          <cell r="D613" t="str">
            <v>Quéo, đường kính gốc 46 cm</v>
          </cell>
          <cell r="E613" t="str">
            <v>cây</v>
          </cell>
          <cell r="F613">
            <v>1118000</v>
          </cell>
        </row>
        <row r="614">
          <cell r="A614" t="str">
            <v>QUEO47</v>
          </cell>
          <cell r="B614" t="str">
            <v>QUEO4040</v>
          </cell>
          <cell r="C614" t="str">
            <v>Quéo, ĐK gốc trên 40 cm</v>
          </cell>
          <cell r="D614" t="str">
            <v>Quéo, đường kính gốc 47 cm</v>
          </cell>
          <cell r="E614" t="str">
            <v>cây</v>
          </cell>
          <cell r="F614">
            <v>1118000</v>
          </cell>
        </row>
        <row r="615">
          <cell r="A615" t="str">
            <v>QUEO48</v>
          </cell>
          <cell r="B615" t="str">
            <v>QUEO4040</v>
          </cell>
          <cell r="C615" t="str">
            <v>Quéo, ĐK gốc trên 40 cm</v>
          </cell>
          <cell r="D615" t="str">
            <v>Quéo, đường kính gốc 48 cm</v>
          </cell>
          <cell r="E615" t="str">
            <v>cây</v>
          </cell>
          <cell r="F615">
            <v>1118000</v>
          </cell>
        </row>
        <row r="616">
          <cell r="A616" t="str">
            <v>QUEO49</v>
          </cell>
          <cell r="B616" t="str">
            <v>QUEO4040</v>
          </cell>
          <cell r="C616" t="str">
            <v>Quéo, ĐK gốc trên 40 cm</v>
          </cell>
          <cell r="D616" t="str">
            <v>Quéo, đường kính gốc 49 cm</v>
          </cell>
          <cell r="E616" t="str">
            <v>cây</v>
          </cell>
          <cell r="F616">
            <v>1118000</v>
          </cell>
        </row>
        <row r="617">
          <cell r="A617" t="str">
            <v>QUEO50</v>
          </cell>
          <cell r="B617" t="str">
            <v>QUEO4040</v>
          </cell>
          <cell r="C617" t="str">
            <v>Quéo, ĐK gốc trên 40 cm</v>
          </cell>
          <cell r="D617" t="str">
            <v>Quéo, đường kính gốc 50 cm</v>
          </cell>
          <cell r="E617" t="str">
            <v>cây</v>
          </cell>
          <cell r="F617">
            <v>1118000</v>
          </cell>
        </row>
        <row r="618">
          <cell r="C618" t="str">
            <v>Cây Na.(theo ĐK gốc của cây, đo ĐK gốc cách mặt đất 20cm)</v>
          </cell>
          <cell r="E618" t="str">
            <v>cây</v>
          </cell>
        </row>
        <row r="619">
          <cell r="A619" t="str">
            <v>NAM</v>
          </cell>
          <cell r="B619" t="str">
            <v>NAM</v>
          </cell>
          <cell r="C619" t="str">
            <v>Cây Na mới trồng (từ 3 tháng đến dưới 1 năm)</v>
          </cell>
          <cell r="D619" t="str">
            <v xml:space="preserve">Na mới trồng dưới 1 năm tuổi </v>
          </cell>
          <cell r="E619" t="str">
            <v>cây</v>
          </cell>
          <cell r="F619">
            <v>29000</v>
          </cell>
        </row>
        <row r="620">
          <cell r="A620" t="str">
            <v>NA1</v>
          </cell>
          <cell r="B620" t="str">
            <v>NA12</v>
          </cell>
          <cell r="C620" t="str">
            <v>Cây Na ĐK gốc 1cm ≤ Φ &lt;2cm(cây cách cây 1,5m)</v>
          </cell>
          <cell r="D620" t="str">
            <v>Cây Na ĐK gốc 1cm ≤ Φ &lt;2cm(cây cách cây 1,5m)</v>
          </cell>
          <cell r="E620" t="str">
            <v>cây</v>
          </cell>
          <cell r="F620">
            <v>53000</v>
          </cell>
        </row>
        <row r="621">
          <cell r="A621" t="str">
            <v>NA2</v>
          </cell>
          <cell r="B621" t="str">
            <v>NA25</v>
          </cell>
          <cell r="C621" t="str">
            <v>Cây Na ĐK gốc 2cm ≤ Φ &lt;5cm</v>
          </cell>
          <cell r="D621" t="str">
            <v xml:space="preserve">Na đường kính 2 cm </v>
          </cell>
          <cell r="E621" t="str">
            <v>cây</v>
          </cell>
          <cell r="F621">
            <v>177000</v>
          </cell>
        </row>
        <row r="622">
          <cell r="A622" t="str">
            <v>NA3</v>
          </cell>
          <cell r="B622" t="str">
            <v>NA25</v>
          </cell>
          <cell r="C622" t="str">
            <v>Cây Na ĐK gốc 2cm ≤ Φ &lt;5cm</v>
          </cell>
          <cell r="D622" t="str">
            <v xml:space="preserve">Na đường kính 3 cm </v>
          </cell>
          <cell r="E622" t="str">
            <v>cây</v>
          </cell>
          <cell r="F622">
            <v>177000</v>
          </cell>
        </row>
        <row r="623">
          <cell r="A623" t="str">
            <v>NA4</v>
          </cell>
          <cell r="B623" t="str">
            <v>NA25</v>
          </cell>
          <cell r="C623" t="str">
            <v>Cây Na ĐK gốc 2cm ≤ Φ &lt;5cm</v>
          </cell>
          <cell r="D623" t="str">
            <v xml:space="preserve">Na đường kính 4 cm </v>
          </cell>
          <cell r="E623" t="str">
            <v>cây</v>
          </cell>
          <cell r="F623">
            <v>177000</v>
          </cell>
        </row>
        <row r="624">
          <cell r="A624" t="str">
            <v>NA5</v>
          </cell>
          <cell r="B624" t="str">
            <v>NA57</v>
          </cell>
          <cell r="C624" t="str">
            <v>Cây Na ĐK gốc 5cm ≤ Φ &lt;7cm</v>
          </cell>
          <cell r="D624" t="str">
            <v xml:space="preserve">Na đường kính 5 cm </v>
          </cell>
          <cell r="E624" t="str">
            <v>cây</v>
          </cell>
          <cell r="F624">
            <v>325000</v>
          </cell>
        </row>
        <row r="625">
          <cell r="A625" t="str">
            <v>NA6</v>
          </cell>
          <cell r="B625" t="str">
            <v>NA57</v>
          </cell>
          <cell r="C625" t="str">
            <v>Cây Na ĐK gốc 5cm ≤ Φ &lt;7cm</v>
          </cell>
          <cell r="D625" t="str">
            <v xml:space="preserve">Na đường kính 6 cm </v>
          </cell>
          <cell r="E625" t="str">
            <v>cây</v>
          </cell>
          <cell r="F625">
            <v>325000</v>
          </cell>
        </row>
        <row r="626">
          <cell r="A626" t="str">
            <v>NA7</v>
          </cell>
          <cell r="B626" t="str">
            <v>NA79</v>
          </cell>
          <cell r="C626" t="str">
            <v>Cây Na ĐK gốc 7cm ≤ Φ &lt;9cm</v>
          </cell>
          <cell r="D626" t="str">
            <v xml:space="preserve">Na đường kính 7 cm </v>
          </cell>
          <cell r="E626" t="str">
            <v>cây</v>
          </cell>
          <cell r="F626">
            <v>573000</v>
          </cell>
        </row>
        <row r="627">
          <cell r="A627" t="str">
            <v>NA8</v>
          </cell>
          <cell r="B627" t="str">
            <v>NA79</v>
          </cell>
          <cell r="C627" t="str">
            <v>Cây Na ĐK gốc 7cm ≤ Φ &lt;9cm</v>
          </cell>
          <cell r="D627" t="str">
            <v xml:space="preserve">Na đường kính 8 cm </v>
          </cell>
          <cell r="E627" t="str">
            <v>cây</v>
          </cell>
          <cell r="F627">
            <v>573000</v>
          </cell>
        </row>
        <row r="628">
          <cell r="A628" t="str">
            <v>NA9</v>
          </cell>
          <cell r="B628" t="str">
            <v>NA9112</v>
          </cell>
          <cell r="C628" t="str">
            <v>Cây Na ĐK gốc 9cm ≤ Φ &lt;12cm</v>
          </cell>
          <cell r="D628" t="str">
            <v xml:space="preserve">Na đường kính 9 cm </v>
          </cell>
          <cell r="E628" t="str">
            <v>cây</v>
          </cell>
          <cell r="F628">
            <v>821000</v>
          </cell>
        </row>
        <row r="629">
          <cell r="A629" t="str">
            <v>NA10</v>
          </cell>
          <cell r="B629" t="str">
            <v>NA9112</v>
          </cell>
          <cell r="C629" t="str">
            <v>Cây Na ĐK gốc 9cm ≤ Φ &lt;12cm</v>
          </cell>
          <cell r="D629" t="str">
            <v xml:space="preserve">Na đường kính 10 cm </v>
          </cell>
          <cell r="E629" t="str">
            <v>cây</v>
          </cell>
          <cell r="F629">
            <v>821000</v>
          </cell>
        </row>
        <row r="630">
          <cell r="A630" t="str">
            <v>NA11</v>
          </cell>
          <cell r="B630" t="str">
            <v>NA1112</v>
          </cell>
          <cell r="C630" t="str">
            <v>Cây Na ĐK gốc 9cm ≤ Φ &lt;12cm</v>
          </cell>
          <cell r="D630" t="str">
            <v xml:space="preserve">Na đường kính 11 cm </v>
          </cell>
          <cell r="E630" t="str">
            <v>cây</v>
          </cell>
          <cell r="F630">
            <v>821000</v>
          </cell>
        </row>
        <row r="631">
          <cell r="A631" t="str">
            <v>NA12</v>
          </cell>
          <cell r="B631" t="str">
            <v>NA1215</v>
          </cell>
          <cell r="C631" t="str">
            <v>Cây Na ĐK gốc 12cm ≤ Φ &lt;15cm</v>
          </cell>
          <cell r="D631" t="str">
            <v xml:space="preserve">Na đường kính 12 cm </v>
          </cell>
          <cell r="E631" t="str">
            <v>cây</v>
          </cell>
          <cell r="F631">
            <v>821000</v>
          </cell>
        </row>
        <row r="632">
          <cell r="A632" t="str">
            <v>NA13</v>
          </cell>
          <cell r="B632" t="str">
            <v>NA1215</v>
          </cell>
          <cell r="C632" t="str">
            <v>Cây Na ĐK gốc 12cm ≤ Φ &lt;15cm</v>
          </cell>
          <cell r="D632" t="str">
            <v xml:space="preserve">Na đường kính 13 cm </v>
          </cell>
          <cell r="E632" t="str">
            <v>cây</v>
          </cell>
          <cell r="F632">
            <v>1069000</v>
          </cell>
        </row>
        <row r="633">
          <cell r="A633" t="str">
            <v>NA14</v>
          </cell>
          <cell r="B633" t="str">
            <v>NA1215</v>
          </cell>
          <cell r="C633" t="str">
            <v>Cây Na ĐK gốc 12cm ≤ Φ &lt;15cm</v>
          </cell>
          <cell r="D633" t="str">
            <v xml:space="preserve">Na đường kính 14 cm </v>
          </cell>
          <cell r="E633" t="str">
            <v>cây</v>
          </cell>
          <cell r="F633">
            <v>1069000</v>
          </cell>
        </row>
        <row r="634">
          <cell r="A634" t="str">
            <v>NA15</v>
          </cell>
          <cell r="B634" t="str">
            <v>NA1515</v>
          </cell>
          <cell r="C634" t="str">
            <v>Cây Na ĐK gốc từ 15 cm trở lên</v>
          </cell>
          <cell r="D634" t="str">
            <v xml:space="preserve">Na đường kính 15 cm </v>
          </cell>
          <cell r="E634" t="str">
            <v>cây</v>
          </cell>
          <cell r="F634">
            <v>1317000</v>
          </cell>
        </row>
        <row r="635">
          <cell r="A635" t="str">
            <v>NA16</v>
          </cell>
          <cell r="B635" t="str">
            <v>NA1515</v>
          </cell>
          <cell r="C635" t="str">
            <v>Cây Na ĐK gốc từ 15 cm trở lên</v>
          </cell>
          <cell r="D635" t="str">
            <v xml:space="preserve">Na đường kính 16 cm </v>
          </cell>
          <cell r="E635" t="str">
            <v>cây</v>
          </cell>
          <cell r="F635">
            <v>1317000</v>
          </cell>
        </row>
        <row r="636">
          <cell r="A636" t="str">
            <v>NA17</v>
          </cell>
          <cell r="B636" t="str">
            <v>NA1515</v>
          </cell>
          <cell r="C636" t="str">
            <v>Cây Na ĐK gốc từ 15 cm trở lên</v>
          </cell>
          <cell r="D636" t="str">
            <v xml:space="preserve">Na đường kính 17 cm </v>
          </cell>
          <cell r="E636" t="str">
            <v>cây</v>
          </cell>
          <cell r="F636">
            <v>1317000</v>
          </cell>
        </row>
        <row r="637">
          <cell r="A637" t="str">
            <v>NA18</v>
          </cell>
          <cell r="B637" t="str">
            <v>NA1515</v>
          </cell>
          <cell r="C637" t="str">
            <v>Cây Na ĐK gốc từ 15 cm trở lên</v>
          </cell>
          <cell r="D637" t="str">
            <v xml:space="preserve">Na đường kính 18 cm </v>
          </cell>
          <cell r="E637" t="str">
            <v>cây</v>
          </cell>
          <cell r="F637">
            <v>1317000</v>
          </cell>
        </row>
        <row r="638">
          <cell r="A638" t="str">
            <v>NA19</v>
          </cell>
          <cell r="B638" t="str">
            <v>NA1515</v>
          </cell>
          <cell r="C638" t="str">
            <v>Cây Na ĐK gốc từ 15 cm trở lên</v>
          </cell>
          <cell r="D638" t="str">
            <v xml:space="preserve">Na đường kính 19 cm </v>
          </cell>
          <cell r="E638" t="str">
            <v>cây</v>
          </cell>
          <cell r="F638">
            <v>1317000</v>
          </cell>
        </row>
        <row r="639">
          <cell r="A639" t="str">
            <v>NA20</v>
          </cell>
          <cell r="B639" t="str">
            <v>NA1515</v>
          </cell>
          <cell r="C639" t="str">
            <v>Cây Na ĐK gốc từ 15 cm trở lên</v>
          </cell>
          <cell r="D639" t="str">
            <v xml:space="preserve">Na đường kính 20 cm </v>
          </cell>
          <cell r="E639" t="str">
            <v>cây</v>
          </cell>
          <cell r="F639">
            <v>1317000</v>
          </cell>
        </row>
        <row r="640">
          <cell r="A640" t="str">
            <v>NA21</v>
          </cell>
          <cell r="B640" t="str">
            <v>NA1515</v>
          </cell>
          <cell r="C640" t="str">
            <v>Cây Na ĐK gốc từ 15 cm trở lên</v>
          </cell>
          <cell r="D640" t="str">
            <v xml:space="preserve">Na đường kính 21 cm </v>
          </cell>
          <cell r="E640" t="str">
            <v>cây</v>
          </cell>
          <cell r="F640">
            <v>1317000</v>
          </cell>
        </row>
        <row r="641">
          <cell r="A641" t="str">
            <v>NA22</v>
          </cell>
          <cell r="B641" t="str">
            <v>NA1515</v>
          </cell>
          <cell r="C641" t="str">
            <v>Cây Na ĐK gốc từ 15 cm trở lên</v>
          </cell>
          <cell r="D641" t="str">
            <v xml:space="preserve">Na đường kính 22 cm </v>
          </cell>
          <cell r="E641" t="str">
            <v>cây</v>
          </cell>
          <cell r="F641">
            <v>1317000</v>
          </cell>
        </row>
        <row r="642">
          <cell r="A642" t="str">
            <v>NA23</v>
          </cell>
          <cell r="B642" t="str">
            <v>NA1515</v>
          </cell>
          <cell r="C642" t="str">
            <v>Cây Na ĐK gốc từ 15 cm trở lên</v>
          </cell>
          <cell r="D642" t="str">
            <v xml:space="preserve">Na đường kính 23 cm </v>
          </cell>
          <cell r="E642" t="str">
            <v>cây</v>
          </cell>
          <cell r="F642">
            <v>1317000</v>
          </cell>
        </row>
        <row r="643">
          <cell r="A643" t="str">
            <v>NA24</v>
          </cell>
          <cell r="B643" t="str">
            <v>NA1515</v>
          </cell>
          <cell r="C643" t="str">
            <v>Cây Na ĐK gốc từ 15 cm trở lên</v>
          </cell>
          <cell r="D643" t="str">
            <v xml:space="preserve">Na đường kính 24 cm </v>
          </cell>
          <cell r="E643" t="str">
            <v>cây</v>
          </cell>
          <cell r="F643">
            <v>1317000</v>
          </cell>
        </row>
        <row r="644">
          <cell r="A644" t="str">
            <v>NA25</v>
          </cell>
          <cell r="B644" t="str">
            <v>NA1515</v>
          </cell>
          <cell r="C644" t="str">
            <v>Cây Na ĐK gốc từ 15 cm trở lên</v>
          </cell>
          <cell r="D644" t="str">
            <v xml:space="preserve">Na đường kính 25 cm </v>
          </cell>
          <cell r="E644" t="str">
            <v>cây</v>
          </cell>
          <cell r="F644">
            <v>1317000</v>
          </cell>
        </row>
        <row r="645">
          <cell r="C645" t="str">
            <v>Đu đủ</v>
          </cell>
          <cell r="E645" t="str">
            <v>cây</v>
          </cell>
        </row>
        <row r="646">
          <cell r="A646" t="str">
            <v>DDM</v>
          </cell>
          <cell r="B646" t="str">
            <v>DDM</v>
          </cell>
          <cell r="C646" t="str">
            <v xml:space="preserve"> Đu đủ Mới trồng (từ 3 đến 9 tháng)</v>
          </cell>
          <cell r="D646" t="str">
            <v xml:space="preserve"> Đu đủ Mới trồng (từ 3 đến 9 tháng)</v>
          </cell>
          <cell r="E646" t="str">
            <v>cây</v>
          </cell>
          <cell r="F646">
            <v>23000</v>
          </cell>
        </row>
        <row r="647">
          <cell r="A647" t="str">
            <v>DDK</v>
          </cell>
          <cell r="B647" t="str">
            <v>DDK</v>
          </cell>
          <cell r="C647" t="str">
            <v xml:space="preserve"> Đu đủ Trồng trên 9 tháng, 0,5 &lt;H≤ 1,3 m</v>
          </cell>
          <cell r="D647" t="str">
            <v xml:space="preserve"> Đu đủ Trồng trên 9 tháng, 0,5 &lt;H≤ 1,3 m</v>
          </cell>
          <cell r="E647" t="str">
            <v>cây</v>
          </cell>
          <cell r="F647">
            <v>43000</v>
          </cell>
        </row>
        <row r="648">
          <cell r="A648" t="str">
            <v>DDC</v>
          </cell>
          <cell r="B648" t="str">
            <v>DDC</v>
          </cell>
          <cell r="C648" t="str">
            <v xml:space="preserve"> Đu đủ Đã có quả, chiều cao trên 1,3m </v>
          </cell>
          <cell r="D648" t="str">
            <v xml:space="preserve"> Đu đủ Đã có quả, chiều cao trên 1,3m </v>
          </cell>
          <cell r="E648" t="str">
            <v>cây</v>
          </cell>
          <cell r="F648">
            <v>88000</v>
          </cell>
        </row>
        <row r="649">
          <cell r="C649" t="str">
            <v>Cau, Dừa (Cau theo ĐK gốc của cây, đo ĐK gốc cách mặt đất 20cm; Dừa theo ĐK gốc của cây, đo ĐK gốc cách mặt đất 30cm)</v>
          </cell>
          <cell r="E649" t="str">
            <v>cây</v>
          </cell>
        </row>
        <row r="650">
          <cell r="A650" t="str">
            <v>CAUM</v>
          </cell>
          <cell r="B650" t="str">
            <v>CAUM</v>
          </cell>
          <cell r="C650" t="str">
            <v>Cây Cau, Mới trồng từ 3 tháng đến 1 năm</v>
          </cell>
          <cell r="D650" t="str">
            <v>Cây Cau,Mới trồng từ 3 tháng đến 1 năm</v>
          </cell>
          <cell r="E650" t="str">
            <v>cây</v>
          </cell>
          <cell r="F650">
            <v>32000</v>
          </cell>
        </row>
        <row r="651">
          <cell r="A651" t="str">
            <v>CAU1</v>
          </cell>
          <cell r="B651" t="str">
            <v>CAUM</v>
          </cell>
          <cell r="C651" t="str">
            <v>Cây Cau, Mới trồng từ 3 tháng đến 1 năm</v>
          </cell>
          <cell r="D651" t="str">
            <v>Cây Cau, Mới trồng từ 3 tháng đến 1 năm</v>
          </cell>
          <cell r="E651" t="str">
            <v>cây</v>
          </cell>
          <cell r="F651">
            <v>32000</v>
          </cell>
        </row>
        <row r="652">
          <cell r="A652" t="str">
            <v>CAU2</v>
          </cell>
          <cell r="B652" t="str">
            <v>CAUM</v>
          </cell>
          <cell r="C652" t="str">
            <v>Cây Cau, Mới trồng từ 3 tháng đến 1 năm</v>
          </cell>
          <cell r="D652" t="str">
            <v>Cây Cau, Mới trồng từ 3 tháng đến 1 năm</v>
          </cell>
          <cell r="E652" t="str">
            <v>cây</v>
          </cell>
          <cell r="F652">
            <v>32000</v>
          </cell>
        </row>
        <row r="653">
          <cell r="A653" t="str">
            <v>CAU3</v>
          </cell>
          <cell r="B653" t="str">
            <v>CAUM</v>
          </cell>
          <cell r="C653" t="str">
            <v>Cây Cau,  Mới trồng từ 3 tháng đến 1 năm</v>
          </cell>
          <cell r="D653" t="str">
            <v>Cây Cau, Mới trồng từ 3 tháng đến 1 năm</v>
          </cell>
          <cell r="E653" t="str">
            <v>cây</v>
          </cell>
          <cell r="F653">
            <v>32000</v>
          </cell>
        </row>
        <row r="654">
          <cell r="A654" t="str">
            <v>CAU4</v>
          </cell>
          <cell r="B654" t="str">
            <v>CAUM</v>
          </cell>
          <cell r="C654" t="str">
            <v>Cây Cau, Mới trồng từ 3 tháng đến 1 năm</v>
          </cell>
          <cell r="D654" t="str">
            <v>Cây Cau, Mới trồng từ 3 tháng đến 1 năm</v>
          </cell>
          <cell r="E654" t="str">
            <v>cây</v>
          </cell>
          <cell r="F654">
            <v>32000</v>
          </cell>
        </row>
        <row r="655">
          <cell r="A655" t="str">
            <v>CAU5</v>
          </cell>
          <cell r="B655" t="str">
            <v>CAUM</v>
          </cell>
          <cell r="C655" t="str">
            <v>Cây Cau, Mới trồng từ 3 tháng đến 1 năm</v>
          </cell>
          <cell r="D655" t="str">
            <v>Cây Cau, Mới trồng từ 3 tháng đến 1 năm</v>
          </cell>
          <cell r="E655" t="str">
            <v>cây</v>
          </cell>
          <cell r="F655">
            <v>32000</v>
          </cell>
        </row>
        <row r="656">
          <cell r="A656" t="str">
            <v>CAU6</v>
          </cell>
          <cell r="B656" t="str">
            <v>CAU69</v>
          </cell>
          <cell r="C656" t="str">
            <v>Cây Cau, ĐK gốc 6cm ≤ Φ &lt;9cm</v>
          </cell>
          <cell r="D656" t="str">
            <v xml:space="preserve">Cây Cau đường kính gốc 6 cm </v>
          </cell>
          <cell r="E656" t="str">
            <v>cây</v>
          </cell>
          <cell r="F656">
            <v>49000</v>
          </cell>
        </row>
        <row r="657">
          <cell r="A657" t="str">
            <v>CAU7</v>
          </cell>
          <cell r="B657" t="str">
            <v>CAU69</v>
          </cell>
          <cell r="C657" t="str">
            <v>Cây Cau, ĐK gốc 6cm ≤ Φ &lt;9cm</v>
          </cell>
          <cell r="D657" t="str">
            <v xml:space="preserve">Cây Cau đường kính gốc 7 cm </v>
          </cell>
          <cell r="E657" t="str">
            <v>cây</v>
          </cell>
          <cell r="F657">
            <v>49000</v>
          </cell>
        </row>
        <row r="658">
          <cell r="A658" t="str">
            <v>CAU8</v>
          </cell>
          <cell r="B658" t="str">
            <v>CAU69</v>
          </cell>
          <cell r="C658" t="str">
            <v>Cây Cau, ĐK gốc 6cm ≤ Φ &lt;9cm</v>
          </cell>
          <cell r="D658" t="str">
            <v xml:space="preserve">Cây Cau đường kính gốc 8 cm </v>
          </cell>
          <cell r="E658" t="str">
            <v>cây</v>
          </cell>
          <cell r="F658">
            <v>49000</v>
          </cell>
        </row>
        <row r="659">
          <cell r="A659" t="str">
            <v>CAU9</v>
          </cell>
          <cell r="B659" t="str">
            <v>CAU912</v>
          </cell>
          <cell r="C659" t="str">
            <v>Cây Cau, ĐK gốc 9cm ≤ Φ &lt;12cm</v>
          </cell>
          <cell r="D659" t="str">
            <v xml:space="preserve">Cây Cau đường kính gốc 9 cm </v>
          </cell>
          <cell r="E659" t="str">
            <v>cây</v>
          </cell>
          <cell r="F659">
            <v>71500</v>
          </cell>
        </row>
        <row r="660">
          <cell r="A660" t="str">
            <v>CAU10</v>
          </cell>
          <cell r="B660" t="str">
            <v>CAU912</v>
          </cell>
          <cell r="C660" t="str">
            <v>Cây Cau, ĐK gốc 9cm ≤ Φ &lt;12cm</v>
          </cell>
          <cell r="D660" t="str">
            <v xml:space="preserve">Cây Cau đường kính gốc 10 cm </v>
          </cell>
          <cell r="E660" t="str">
            <v>cây</v>
          </cell>
          <cell r="F660">
            <v>71500</v>
          </cell>
        </row>
        <row r="661">
          <cell r="A661" t="str">
            <v>CAU11</v>
          </cell>
          <cell r="B661" t="str">
            <v>CAU912</v>
          </cell>
          <cell r="C661" t="str">
            <v>Cây Cau, ĐK gốc 9cm ≤ Φ &lt;12cm</v>
          </cell>
          <cell r="D661" t="str">
            <v xml:space="preserve">Cây Cau đường kính gốc 11 cm </v>
          </cell>
          <cell r="E661" t="str">
            <v>cây</v>
          </cell>
          <cell r="F661">
            <v>71500</v>
          </cell>
        </row>
        <row r="662">
          <cell r="A662" t="str">
            <v>CAU12</v>
          </cell>
          <cell r="B662" t="str">
            <v>CAU1215</v>
          </cell>
          <cell r="C662" t="str">
            <v>Cây Cau, ĐK gốc 12cm ≤ Φ &lt;15cm</v>
          </cell>
          <cell r="D662" t="str">
            <v xml:space="preserve">Cây Cau đường kính gốc 12 cm </v>
          </cell>
          <cell r="E662" t="str">
            <v>cây</v>
          </cell>
          <cell r="F662">
            <v>133000</v>
          </cell>
        </row>
        <row r="663">
          <cell r="A663" t="str">
            <v>CAU13</v>
          </cell>
          <cell r="B663" t="str">
            <v>CAU1215</v>
          </cell>
          <cell r="C663" t="str">
            <v>Cây Cau, ĐK gốc 12cm ≤ Φ &lt;15cm</v>
          </cell>
          <cell r="D663" t="str">
            <v xml:space="preserve">Cây Cau đường kính gốc 13 cm </v>
          </cell>
          <cell r="E663" t="str">
            <v>cây</v>
          </cell>
          <cell r="F663">
            <v>133000</v>
          </cell>
        </row>
        <row r="664">
          <cell r="A664" t="str">
            <v>CAU14</v>
          </cell>
          <cell r="B664" t="str">
            <v>CAU1215</v>
          </cell>
          <cell r="C664" t="str">
            <v>Cây Cau, ĐK gốc 12cm ≤ Φ &lt;15cm</v>
          </cell>
          <cell r="D664" t="str">
            <v xml:space="preserve">Cây Cau đường kính gốc 14 cm </v>
          </cell>
          <cell r="E664" t="str">
            <v>cây</v>
          </cell>
          <cell r="F664">
            <v>133000</v>
          </cell>
        </row>
        <row r="665">
          <cell r="A665" t="str">
            <v>CAU15</v>
          </cell>
          <cell r="B665" t="str">
            <v>CAU1520</v>
          </cell>
          <cell r="C665" t="str">
            <v>Cây Cau, ĐK gốc 15cm ≤ Φ &lt;20cm</v>
          </cell>
          <cell r="D665" t="str">
            <v xml:space="preserve">Cây Cau đường kính gốc 15 cm </v>
          </cell>
          <cell r="E665" t="str">
            <v>cây</v>
          </cell>
          <cell r="F665">
            <v>170000</v>
          </cell>
        </row>
        <row r="666">
          <cell r="A666" t="str">
            <v>CAU16</v>
          </cell>
          <cell r="B666" t="str">
            <v>CAU1520</v>
          </cell>
          <cell r="C666" t="str">
            <v>Cây Cau, ĐK gốc 15cm ≤ Φ &lt;20cm</v>
          </cell>
          <cell r="D666" t="str">
            <v xml:space="preserve">Cây Cau đường kính gốc 16 cm </v>
          </cell>
          <cell r="E666" t="str">
            <v>cây</v>
          </cell>
          <cell r="F666">
            <v>170000</v>
          </cell>
        </row>
        <row r="667">
          <cell r="A667" t="str">
            <v>CAU17</v>
          </cell>
          <cell r="B667" t="str">
            <v>CAU1520</v>
          </cell>
          <cell r="C667" t="str">
            <v>Cây Cau, ĐK gốc 15cm ≤ Φ &lt;20cm</v>
          </cell>
          <cell r="D667" t="str">
            <v xml:space="preserve">Cây Cau đường kính gốc 17 cm </v>
          </cell>
          <cell r="E667" t="str">
            <v>cây</v>
          </cell>
          <cell r="F667">
            <v>170000</v>
          </cell>
        </row>
        <row r="668">
          <cell r="A668" t="str">
            <v>CAU18</v>
          </cell>
          <cell r="B668" t="str">
            <v>CAU1520</v>
          </cell>
          <cell r="C668" t="str">
            <v>Cây Cau, ĐK gốc 15cm ≤ Φ &lt;20cm</v>
          </cell>
          <cell r="D668" t="str">
            <v xml:space="preserve">Cây Cau đường kính gốc 18 cm </v>
          </cell>
          <cell r="E668" t="str">
            <v>cây</v>
          </cell>
          <cell r="F668">
            <v>170000</v>
          </cell>
        </row>
        <row r="669">
          <cell r="A669" t="str">
            <v>CAU19</v>
          </cell>
          <cell r="B669" t="str">
            <v>CAU1520</v>
          </cell>
          <cell r="C669" t="str">
            <v>Cây Cau, ĐK gốc 15cm ≤ Φ &lt;20cm</v>
          </cell>
          <cell r="D669" t="str">
            <v xml:space="preserve">Cây Cau đường kính gốc 19 cm </v>
          </cell>
          <cell r="E669" t="str">
            <v>cây</v>
          </cell>
          <cell r="F669">
            <v>170000</v>
          </cell>
        </row>
        <row r="670">
          <cell r="A670" t="str">
            <v>CAU20</v>
          </cell>
          <cell r="B670" t="str">
            <v xml:space="preserve"> CAU2025</v>
          </cell>
          <cell r="C670" t="str">
            <v>Cây Cau, ĐK gốc 20cm ≤ Φ &lt;25cm</v>
          </cell>
          <cell r="D670" t="str">
            <v xml:space="preserve">Cây Cau đường kính gốc 20 cm </v>
          </cell>
          <cell r="E670" t="str">
            <v>cây</v>
          </cell>
          <cell r="F670">
            <v>207000</v>
          </cell>
        </row>
        <row r="671">
          <cell r="A671" t="str">
            <v>CAU21</v>
          </cell>
          <cell r="B671" t="str">
            <v xml:space="preserve"> CAU2025</v>
          </cell>
          <cell r="C671" t="str">
            <v>Cây Cau, ĐK gốc 20cm ≤ Φ &lt;25cm</v>
          </cell>
          <cell r="D671" t="str">
            <v xml:space="preserve">Cây Cau đường kính gốc 21 cm </v>
          </cell>
          <cell r="E671" t="str">
            <v>cây</v>
          </cell>
          <cell r="F671">
            <v>207000</v>
          </cell>
        </row>
        <row r="672">
          <cell r="A672" t="str">
            <v>CAU22</v>
          </cell>
          <cell r="B672" t="str">
            <v xml:space="preserve"> CAU2025</v>
          </cell>
          <cell r="C672" t="str">
            <v>Cây Cau, ĐK gốc 20cm ≤ Φ &lt;25cm</v>
          </cell>
          <cell r="D672" t="str">
            <v xml:space="preserve">Cây Cau đường kính gốc 22 cm </v>
          </cell>
          <cell r="E672" t="str">
            <v>cây</v>
          </cell>
          <cell r="F672">
            <v>207000</v>
          </cell>
        </row>
        <row r="673">
          <cell r="A673" t="str">
            <v>CAU23</v>
          </cell>
          <cell r="B673" t="str">
            <v xml:space="preserve"> CAU2025</v>
          </cell>
          <cell r="C673" t="str">
            <v>Cây Cau, ĐK gốc 20cm ≤ Φ &lt;25cm</v>
          </cell>
          <cell r="D673" t="str">
            <v xml:space="preserve">Cây Cau đường kính gốc 23 cm </v>
          </cell>
          <cell r="E673" t="str">
            <v>cây</v>
          </cell>
          <cell r="F673">
            <v>207000</v>
          </cell>
        </row>
        <row r="674">
          <cell r="A674" t="str">
            <v>CAU24</v>
          </cell>
          <cell r="B674" t="str">
            <v xml:space="preserve"> CAU2025</v>
          </cell>
          <cell r="C674" t="str">
            <v>Cây Cau, ĐK gốc 20cm ≤ Φ &lt;25cm</v>
          </cell>
          <cell r="D674" t="str">
            <v xml:space="preserve">Cây Cau đường kính gốc 24 cm </v>
          </cell>
          <cell r="E674" t="str">
            <v>cây</v>
          </cell>
          <cell r="F674">
            <v>207000</v>
          </cell>
        </row>
        <row r="675">
          <cell r="A675" t="str">
            <v>CAU25</v>
          </cell>
          <cell r="B675" t="str">
            <v>CAU2530</v>
          </cell>
          <cell r="C675" t="str">
            <v>Cây Cau, ĐK gốc 25cm ≤ Φ &lt;30cm</v>
          </cell>
          <cell r="D675" t="str">
            <v xml:space="preserve">Cây Cau đường kính gốc 25 cm </v>
          </cell>
          <cell r="E675" t="str">
            <v>cây</v>
          </cell>
          <cell r="F675">
            <v>244000</v>
          </cell>
        </row>
        <row r="676">
          <cell r="A676" t="str">
            <v>CAU26</v>
          </cell>
          <cell r="B676" t="str">
            <v>CAU2530</v>
          </cell>
          <cell r="C676" t="str">
            <v>Cây Cau, ĐK gốc 25cm ≤ Φ &lt;30cm</v>
          </cell>
          <cell r="D676" t="str">
            <v xml:space="preserve">Cây Cau đường kính gốc 26 cm </v>
          </cell>
          <cell r="E676" t="str">
            <v>cây</v>
          </cell>
          <cell r="F676">
            <v>244000</v>
          </cell>
        </row>
        <row r="677">
          <cell r="A677" t="str">
            <v>CAU27</v>
          </cell>
          <cell r="B677" t="str">
            <v>CAU2530</v>
          </cell>
          <cell r="C677" t="str">
            <v>Cây Cau, ĐK gốc 25cm ≤ Φ &lt;30cm</v>
          </cell>
          <cell r="D677" t="str">
            <v xml:space="preserve">Cây Cau đường kính gốc 27 cm </v>
          </cell>
          <cell r="E677" t="str">
            <v>cây</v>
          </cell>
          <cell r="F677">
            <v>244000</v>
          </cell>
        </row>
        <row r="678">
          <cell r="A678" t="str">
            <v>CAU28</v>
          </cell>
          <cell r="B678" t="str">
            <v>CAU2530</v>
          </cell>
          <cell r="C678" t="str">
            <v>Cây Cau, ĐK gốc 25cm ≤ Φ &lt;30cm</v>
          </cell>
          <cell r="D678" t="str">
            <v xml:space="preserve">Cây Cau đường kính gốc 28 cm </v>
          </cell>
          <cell r="E678" t="str">
            <v>cây</v>
          </cell>
          <cell r="F678">
            <v>244000</v>
          </cell>
        </row>
        <row r="679">
          <cell r="A679" t="str">
            <v>CAU29</v>
          </cell>
          <cell r="B679" t="str">
            <v>CAU2530</v>
          </cell>
          <cell r="C679" t="str">
            <v>Cây Cau, ĐK gốc 25cm ≤ Φ &lt;30cm</v>
          </cell>
          <cell r="D679" t="str">
            <v xml:space="preserve">Cây Cau đường kính gốc 29 cm </v>
          </cell>
          <cell r="E679" t="str">
            <v>cây</v>
          </cell>
          <cell r="F679">
            <v>244000</v>
          </cell>
        </row>
        <row r="680">
          <cell r="A680" t="str">
            <v>CAU30</v>
          </cell>
          <cell r="B680" t="str">
            <v>CAU3035</v>
          </cell>
          <cell r="C680" t="str">
            <v>Cây Cau, ĐK gốc 30cm ≤ Φ &lt;35cm</v>
          </cell>
          <cell r="D680" t="str">
            <v xml:space="preserve">Cây Cau đường kính gốc 30 cm </v>
          </cell>
          <cell r="E680" t="str">
            <v>cây</v>
          </cell>
          <cell r="F680">
            <v>281000</v>
          </cell>
        </row>
        <row r="681">
          <cell r="A681" t="str">
            <v>CAU31</v>
          </cell>
          <cell r="B681" t="str">
            <v>CAU3035</v>
          </cell>
          <cell r="C681" t="str">
            <v>Cây Cau, ĐK gốc 30cm ≤ Φ &lt;35cm</v>
          </cell>
          <cell r="D681" t="str">
            <v xml:space="preserve">Cây Cau đường kính gốc 31 cm </v>
          </cell>
          <cell r="E681" t="str">
            <v>cây</v>
          </cell>
          <cell r="F681">
            <v>281000</v>
          </cell>
        </row>
        <row r="682">
          <cell r="A682" t="str">
            <v>CAU32</v>
          </cell>
          <cell r="B682" t="str">
            <v>CAU3035</v>
          </cell>
          <cell r="C682" t="str">
            <v>Cây Cau, ĐK gốc 30cm ≤ Φ &lt;35cm</v>
          </cell>
          <cell r="D682" t="str">
            <v xml:space="preserve">Cây Cau đường kính gốc 32 cm </v>
          </cell>
          <cell r="E682" t="str">
            <v>cây</v>
          </cell>
          <cell r="F682">
            <v>281000</v>
          </cell>
        </row>
        <row r="683">
          <cell r="A683" t="str">
            <v>CAU33</v>
          </cell>
          <cell r="B683" t="str">
            <v>CAU3035</v>
          </cell>
          <cell r="C683" t="str">
            <v>Cây Cau, ĐK gốc 30cm ≤ Φ &lt;35cm</v>
          </cell>
          <cell r="D683" t="str">
            <v xml:space="preserve">Cây Cau đường kính gốc 33 cm </v>
          </cell>
          <cell r="E683" t="str">
            <v>cây</v>
          </cell>
          <cell r="F683">
            <v>281000</v>
          </cell>
        </row>
        <row r="684">
          <cell r="A684" t="str">
            <v>CAU34</v>
          </cell>
          <cell r="B684" t="str">
            <v>CAU3035</v>
          </cell>
          <cell r="C684" t="str">
            <v>Cây Cau, ĐK gốc 30cm ≤ Φ &lt;35cm</v>
          </cell>
          <cell r="D684" t="str">
            <v xml:space="preserve">Cây Cau đường kính gốc 34 cm </v>
          </cell>
          <cell r="E684" t="str">
            <v>cây</v>
          </cell>
          <cell r="F684">
            <v>281000</v>
          </cell>
        </row>
        <row r="685">
          <cell r="A685" t="str">
            <v>CAU35</v>
          </cell>
          <cell r="B685" t="str">
            <v>CAU3535</v>
          </cell>
          <cell r="C685" t="str">
            <v>Cây Cau, ĐK gốc từ 35 cm trở lên</v>
          </cell>
          <cell r="D685" t="str">
            <v xml:space="preserve">Cây Cau đường kính gốc 35 cm </v>
          </cell>
          <cell r="E685" t="str">
            <v>cây</v>
          </cell>
          <cell r="F685">
            <v>318000</v>
          </cell>
        </row>
        <row r="686">
          <cell r="A686" t="str">
            <v>CAU36</v>
          </cell>
          <cell r="B686" t="str">
            <v>CAU3535</v>
          </cell>
          <cell r="C686" t="str">
            <v>Cây Cau, ĐK gốc từ 35 cm trở lên</v>
          </cell>
          <cell r="D686" t="str">
            <v xml:space="preserve">Cây Cau đường kính gốc 36 cm </v>
          </cell>
          <cell r="E686" t="str">
            <v>cây</v>
          </cell>
          <cell r="F686">
            <v>318000</v>
          </cell>
        </row>
        <row r="687">
          <cell r="A687" t="str">
            <v>CAU37</v>
          </cell>
          <cell r="B687" t="str">
            <v>CAU3535</v>
          </cell>
          <cell r="C687" t="str">
            <v>Cây Cau, ĐK gốc từ 35 cm trở lên</v>
          </cell>
          <cell r="D687" t="str">
            <v xml:space="preserve">Cây Cau đường kính gốc 37 cm </v>
          </cell>
          <cell r="E687" t="str">
            <v>cây</v>
          </cell>
          <cell r="F687">
            <v>318000</v>
          </cell>
        </row>
        <row r="688">
          <cell r="A688" t="str">
            <v>CAU38</v>
          </cell>
          <cell r="B688" t="str">
            <v>CAU3535</v>
          </cell>
          <cell r="C688" t="str">
            <v>Cây Cau, ĐK gốc từ 35 cm trở lên</v>
          </cell>
          <cell r="D688" t="str">
            <v xml:space="preserve">Cây Cau đường kính gốc 38 cm </v>
          </cell>
          <cell r="E688" t="str">
            <v>cây</v>
          </cell>
          <cell r="F688">
            <v>318000</v>
          </cell>
        </row>
        <row r="689">
          <cell r="A689" t="str">
            <v>CAU39</v>
          </cell>
          <cell r="B689" t="str">
            <v>CAU3535</v>
          </cell>
          <cell r="C689" t="str">
            <v>Cây Cau, ĐK gốc từ 35 cm trở lên</v>
          </cell>
          <cell r="D689" t="str">
            <v xml:space="preserve">Cây Cau đường kính gốc 39 cm </v>
          </cell>
          <cell r="E689" t="str">
            <v>cây</v>
          </cell>
          <cell r="F689">
            <v>318000</v>
          </cell>
        </row>
        <row r="690">
          <cell r="A690" t="str">
            <v>CAU40</v>
          </cell>
          <cell r="B690" t="str">
            <v>CAU3535</v>
          </cell>
          <cell r="C690" t="str">
            <v>Cây Cau, ĐK gốc từ 35 cm trở lên</v>
          </cell>
          <cell r="D690" t="str">
            <v xml:space="preserve">Cây Cau đường kính gốc 40 cm </v>
          </cell>
          <cell r="E690" t="str">
            <v>cây</v>
          </cell>
          <cell r="F690">
            <v>318000</v>
          </cell>
        </row>
        <row r="691">
          <cell r="A691" t="str">
            <v>CAU41</v>
          </cell>
          <cell r="B691" t="str">
            <v>CAU3535</v>
          </cell>
          <cell r="C691" t="str">
            <v>Cây Cau, ĐK gốc từ 35 cm trở lên</v>
          </cell>
          <cell r="D691" t="str">
            <v xml:space="preserve">Cây Cau đường kính gốc 41 cm </v>
          </cell>
          <cell r="E691" t="str">
            <v>cây</v>
          </cell>
          <cell r="F691">
            <v>318000</v>
          </cell>
        </row>
        <row r="692">
          <cell r="A692" t="str">
            <v>CAU42</v>
          </cell>
          <cell r="B692" t="str">
            <v>CAU3535</v>
          </cell>
          <cell r="C692" t="str">
            <v>Cây Cau, ĐK gốc từ 35 cm trở lên</v>
          </cell>
          <cell r="D692" t="str">
            <v xml:space="preserve">Cây Cau đường kính gốc 42 cm </v>
          </cell>
          <cell r="E692" t="str">
            <v>cây</v>
          </cell>
          <cell r="F692">
            <v>318000</v>
          </cell>
        </row>
        <row r="693">
          <cell r="A693" t="str">
            <v>CAU43</v>
          </cell>
          <cell r="B693" t="str">
            <v>CAU3535</v>
          </cell>
          <cell r="C693" t="str">
            <v>Cây Cau, ĐK gốc từ 35 cm trở lên</v>
          </cell>
          <cell r="D693" t="str">
            <v xml:space="preserve">Cây Cau đường kính gốc 43 cm </v>
          </cell>
          <cell r="E693" t="str">
            <v>cây</v>
          </cell>
          <cell r="F693">
            <v>318000</v>
          </cell>
        </row>
        <row r="694">
          <cell r="A694" t="str">
            <v>CAU44</v>
          </cell>
          <cell r="B694" t="str">
            <v>CAU3535</v>
          </cell>
          <cell r="C694" t="str">
            <v>Cây Cau, ĐK gốc từ 35 cm trở lên</v>
          </cell>
          <cell r="D694" t="str">
            <v xml:space="preserve">Cây Cau đường kính gốc 44 cm </v>
          </cell>
          <cell r="E694" t="str">
            <v>cây</v>
          </cell>
          <cell r="F694">
            <v>318000</v>
          </cell>
        </row>
        <row r="695">
          <cell r="A695" t="str">
            <v>CAU45</v>
          </cell>
          <cell r="B695" t="str">
            <v>CAU3535</v>
          </cell>
          <cell r="C695" t="str">
            <v>Cây Cau, ĐK gốc từ 35 cm trở lên</v>
          </cell>
          <cell r="D695" t="str">
            <v xml:space="preserve">Cây Cau đường kính gốc 45 cm </v>
          </cell>
          <cell r="E695" t="str">
            <v>cây</v>
          </cell>
          <cell r="F695">
            <v>318000</v>
          </cell>
        </row>
        <row r="696">
          <cell r="A696" t="str">
            <v>DUAM</v>
          </cell>
          <cell r="B696" t="str">
            <v>DUAM</v>
          </cell>
          <cell r="C696" t="str">
            <v>Cây Dừa,  Mới trồng từ 3 tháng đến 1 năm</v>
          </cell>
          <cell r="D696" t="str">
            <v>Cây Dừa,  Mới trồng từ 3 tháng đến 1 năm</v>
          </cell>
          <cell r="E696" t="str">
            <v>cây</v>
          </cell>
          <cell r="F696">
            <v>32000</v>
          </cell>
        </row>
        <row r="697">
          <cell r="A697" t="str">
            <v>DUA1</v>
          </cell>
          <cell r="B697" t="str">
            <v>DUAM</v>
          </cell>
          <cell r="C697" t="str">
            <v>Cây Dừa,  Mới trồng từ 3 tháng đến 1 năm</v>
          </cell>
          <cell r="D697" t="str">
            <v>Cây Dừa, Mới trồng từ 3 tháng đến 1 năm</v>
          </cell>
          <cell r="E697" t="str">
            <v>cây</v>
          </cell>
          <cell r="F697">
            <v>32000</v>
          </cell>
        </row>
        <row r="698">
          <cell r="A698" t="str">
            <v>DUA2</v>
          </cell>
          <cell r="B698" t="str">
            <v>DUAM</v>
          </cell>
          <cell r="C698" t="str">
            <v>Cây Dừa,  Mới trồng từ 3 tháng đến 1 năm</v>
          </cell>
          <cell r="D698" t="str">
            <v>Cây Dừa,  Mới trồng từ 3 tháng đến 1 năm</v>
          </cell>
          <cell r="E698" t="str">
            <v>cây</v>
          </cell>
          <cell r="F698">
            <v>32000</v>
          </cell>
        </row>
        <row r="699">
          <cell r="A699" t="str">
            <v>DUA3</v>
          </cell>
          <cell r="B699" t="str">
            <v>DUAM</v>
          </cell>
          <cell r="C699" t="str">
            <v>Cây Dừa,  Mới trồng từ 3 tháng đến 1 năm</v>
          </cell>
          <cell r="D699" t="str">
            <v>Cây Dừa, Mới trồng từ 3 tháng đến 1 năm</v>
          </cell>
          <cell r="E699" t="str">
            <v>cây</v>
          </cell>
          <cell r="F699">
            <v>32000</v>
          </cell>
        </row>
        <row r="700">
          <cell r="A700" t="str">
            <v>DUA4</v>
          </cell>
          <cell r="B700" t="str">
            <v>DUAM</v>
          </cell>
          <cell r="C700" t="str">
            <v>Cây Dừa,  Mới trồng từ 3 tháng đến 1 năm</v>
          </cell>
          <cell r="D700" t="str">
            <v>Cây Dừa, Mới trồng từ 3 tháng đến 1 năm</v>
          </cell>
          <cell r="E700" t="str">
            <v>cây</v>
          </cell>
          <cell r="F700">
            <v>32000</v>
          </cell>
        </row>
        <row r="701">
          <cell r="A701" t="str">
            <v>DUA5</v>
          </cell>
          <cell r="B701" t="str">
            <v>DUAM</v>
          </cell>
          <cell r="C701" t="str">
            <v>Cây Dừa,  Mới trồng từ 3 tháng đến 1 năm</v>
          </cell>
          <cell r="D701" t="str">
            <v>Cây Dừa, Mới trồng từ 3 tháng đến 1 năm</v>
          </cell>
          <cell r="E701" t="str">
            <v>cây</v>
          </cell>
          <cell r="F701">
            <v>32000</v>
          </cell>
        </row>
        <row r="702">
          <cell r="A702" t="str">
            <v>DUA6</v>
          </cell>
          <cell r="B702" t="str">
            <v>DUA69</v>
          </cell>
          <cell r="C702" t="str">
            <v>Cây Dừa, ĐK gốc 6cm ≤ Φ &lt;9cm</v>
          </cell>
          <cell r="D702" t="str">
            <v xml:space="preserve">Cây Dừa, đường kính gốc 6 cm </v>
          </cell>
          <cell r="E702" t="str">
            <v>cây</v>
          </cell>
          <cell r="F702">
            <v>49000</v>
          </cell>
        </row>
        <row r="703">
          <cell r="A703" t="str">
            <v>DUA7</v>
          </cell>
          <cell r="B703" t="str">
            <v>DUA69</v>
          </cell>
          <cell r="C703" t="str">
            <v>Cây Dừa, ĐK gốc 6cm ≤ Φ &lt;9cm</v>
          </cell>
          <cell r="D703" t="str">
            <v xml:space="preserve">Cây Dừa,  đường kính gốc 7 cm </v>
          </cell>
          <cell r="E703" t="str">
            <v>cây</v>
          </cell>
          <cell r="F703">
            <v>49000</v>
          </cell>
        </row>
        <row r="704">
          <cell r="A704" t="str">
            <v>DUA8</v>
          </cell>
          <cell r="B704" t="str">
            <v>DUA69</v>
          </cell>
          <cell r="C704" t="str">
            <v>Cây Dừa, ĐK gốc 6cm ≤ Φ &lt;9cm</v>
          </cell>
          <cell r="D704" t="str">
            <v xml:space="preserve">Cây Dừa,  đường kính gốc 8 cm </v>
          </cell>
          <cell r="E704" t="str">
            <v>cây</v>
          </cell>
          <cell r="F704">
            <v>49000</v>
          </cell>
        </row>
        <row r="705">
          <cell r="A705" t="str">
            <v>DUA9</v>
          </cell>
          <cell r="B705" t="str">
            <v>DUA912</v>
          </cell>
          <cell r="C705" t="str">
            <v>Cây Dừa, ĐK gốc 9cm ≤ Φ &lt;12cm</v>
          </cell>
          <cell r="D705" t="str">
            <v xml:space="preserve">Cây Dừa,  đường kính gốc 9 cm </v>
          </cell>
          <cell r="E705" t="str">
            <v>cây</v>
          </cell>
          <cell r="F705">
            <v>71500</v>
          </cell>
        </row>
        <row r="706">
          <cell r="A706" t="str">
            <v>DUA10</v>
          </cell>
          <cell r="B706" t="str">
            <v>DUA912</v>
          </cell>
          <cell r="C706" t="str">
            <v>Cây Dừa, ĐK gốc 9cm ≤ Φ &lt;12cm</v>
          </cell>
          <cell r="D706" t="str">
            <v xml:space="preserve">Cây Dừa,  đường kính gốc 10 cm </v>
          </cell>
          <cell r="E706" t="str">
            <v>cây</v>
          </cell>
          <cell r="F706">
            <v>71500</v>
          </cell>
        </row>
        <row r="707">
          <cell r="A707" t="str">
            <v>DUA11</v>
          </cell>
          <cell r="B707" t="str">
            <v>DUA912</v>
          </cell>
          <cell r="C707" t="str">
            <v>Cây Dừa, ĐK gốc 9cm ≤ Φ &lt;12cm</v>
          </cell>
          <cell r="D707" t="str">
            <v xml:space="preserve">Cây Dừa,  đường kính gốc 11 cm </v>
          </cell>
          <cell r="E707" t="str">
            <v>cây</v>
          </cell>
          <cell r="F707">
            <v>71500</v>
          </cell>
        </row>
        <row r="708">
          <cell r="A708" t="str">
            <v>DUA12</v>
          </cell>
          <cell r="B708" t="str">
            <v>DUA1215</v>
          </cell>
          <cell r="C708" t="str">
            <v>Cây Dừa, ĐK gốc 12cm ≤ Φ &lt;15cm</v>
          </cell>
          <cell r="D708" t="str">
            <v xml:space="preserve">Cây Dừa,  đường kính gốc 12 cm </v>
          </cell>
          <cell r="E708" t="str">
            <v>cây</v>
          </cell>
          <cell r="F708">
            <v>133000</v>
          </cell>
        </row>
        <row r="709">
          <cell r="A709" t="str">
            <v>DUA13</v>
          </cell>
          <cell r="B709" t="str">
            <v>DUA1215</v>
          </cell>
          <cell r="C709" t="str">
            <v>Cây Dừa, ĐK gốc 12cm ≤ Φ &lt;15cm</v>
          </cell>
          <cell r="D709" t="str">
            <v xml:space="preserve">Cây Dừa, đường kính gốc 13 cm </v>
          </cell>
          <cell r="E709" t="str">
            <v>cây</v>
          </cell>
          <cell r="F709">
            <v>133000</v>
          </cell>
        </row>
        <row r="710">
          <cell r="A710" t="str">
            <v>DUA14</v>
          </cell>
          <cell r="B710" t="str">
            <v>DUA1215</v>
          </cell>
          <cell r="C710" t="str">
            <v>Cây Dừa, ĐK gốc 12cm ≤ Φ &lt;15cm</v>
          </cell>
          <cell r="D710" t="str">
            <v xml:space="preserve">Cây Dừa, đường kính gốc 14 cm </v>
          </cell>
          <cell r="E710" t="str">
            <v>cây</v>
          </cell>
          <cell r="F710">
            <v>133000</v>
          </cell>
        </row>
        <row r="711">
          <cell r="A711" t="str">
            <v>DUA15</v>
          </cell>
          <cell r="B711" t="str">
            <v>DUA1520</v>
          </cell>
          <cell r="C711" t="str">
            <v>Cây Dừa,ĐK gốc 15cm ≤ Φ &lt;20cm</v>
          </cell>
          <cell r="D711" t="str">
            <v xml:space="preserve">Cây Dừa, đường kính gốc 15 cm </v>
          </cell>
          <cell r="E711" t="str">
            <v>cây</v>
          </cell>
          <cell r="F711">
            <v>170000</v>
          </cell>
        </row>
        <row r="712">
          <cell r="A712" t="str">
            <v>DUA16</v>
          </cell>
          <cell r="B712" t="str">
            <v>DUA1520</v>
          </cell>
          <cell r="C712" t="str">
            <v>Cây Dừa,ĐK gốc 15cm ≤ Φ &lt;20cm</v>
          </cell>
          <cell r="D712" t="str">
            <v xml:space="preserve">Cây Dừa, đường kính gốc 16 cm </v>
          </cell>
          <cell r="E712" t="str">
            <v>cây</v>
          </cell>
          <cell r="F712">
            <v>170000</v>
          </cell>
        </row>
        <row r="713">
          <cell r="A713" t="str">
            <v>DUA17</v>
          </cell>
          <cell r="B713" t="str">
            <v>DUA1520</v>
          </cell>
          <cell r="C713" t="str">
            <v>Cây Dừa,ĐK gốc 15cm ≤ Φ &lt;20cm</v>
          </cell>
          <cell r="D713" t="str">
            <v xml:space="preserve">Cây Dừa,  đường kính gốc 17 cm </v>
          </cell>
          <cell r="E713" t="str">
            <v>cây</v>
          </cell>
          <cell r="F713">
            <v>170000</v>
          </cell>
        </row>
        <row r="714">
          <cell r="A714" t="str">
            <v>DUA18</v>
          </cell>
          <cell r="B714" t="str">
            <v>DUA1520</v>
          </cell>
          <cell r="C714" t="str">
            <v>Cây Dừa,ĐK gốc 15cm ≤ Φ &lt;20cm</v>
          </cell>
          <cell r="D714" t="str">
            <v xml:space="preserve">Cây Dừa,  đường kính gốc 18 cm </v>
          </cell>
          <cell r="E714" t="str">
            <v>cây</v>
          </cell>
          <cell r="F714">
            <v>170000</v>
          </cell>
        </row>
        <row r="715">
          <cell r="A715" t="str">
            <v>DUA19</v>
          </cell>
          <cell r="B715" t="str">
            <v>DUA1520</v>
          </cell>
          <cell r="C715" t="str">
            <v>Cây Dừa,ĐK gốc 15cm ≤ Φ &lt;20cm</v>
          </cell>
          <cell r="D715" t="str">
            <v xml:space="preserve">Cây Dừa,  đường kính gốc 19 cm </v>
          </cell>
          <cell r="E715" t="str">
            <v>cây</v>
          </cell>
          <cell r="F715">
            <v>170000</v>
          </cell>
        </row>
        <row r="716">
          <cell r="A716" t="str">
            <v>DUA20</v>
          </cell>
          <cell r="B716" t="str">
            <v>DUA2025</v>
          </cell>
          <cell r="C716" t="str">
            <v>Cây Dừa, ĐK gốc 20cm ≤ Φ &lt;25cm</v>
          </cell>
          <cell r="D716" t="str">
            <v xml:space="preserve">Cây Dừa, đường kính gốc 20 cm </v>
          </cell>
          <cell r="E716" t="str">
            <v>cây</v>
          </cell>
          <cell r="F716">
            <v>207000</v>
          </cell>
        </row>
        <row r="717">
          <cell r="A717" t="str">
            <v>DUA21</v>
          </cell>
          <cell r="B717" t="str">
            <v>DUA2025</v>
          </cell>
          <cell r="C717" t="str">
            <v>Cây Dừa, ĐK gốc 20cm ≤ Φ &lt;25cm</v>
          </cell>
          <cell r="D717" t="str">
            <v xml:space="preserve">Cây Dừa,  đường kính gốc 21 cm </v>
          </cell>
          <cell r="E717" t="str">
            <v>cây</v>
          </cell>
          <cell r="F717">
            <v>207000</v>
          </cell>
        </row>
        <row r="718">
          <cell r="A718" t="str">
            <v>DUA22</v>
          </cell>
          <cell r="B718" t="str">
            <v>DUA2025</v>
          </cell>
          <cell r="C718" t="str">
            <v>Cây Dừa, ĐK gốc 20cm ≤ Φ &lt;25cm</v>
          </cell>
          <cell r="D718" t="str">
            <v xml:space="preserve">Cây Dừa,  đường kính gốc 22 cm </v>
          </cell>
          <cell r="E718" t="str">
            <v>cây</v>
          </cell>
          <cell r="F718">
            <v>207000</v>
          </cell>
        </row>
        <row r="719">
          <cell r="A719" t="str">
            <v>DUA23</v>
          </cell>
          <cell r="B719" t="str">
            <v>DUA2025</v>
          </cell>
          <cell r="C719" t="str">
            <v>Cây Dừa, ĐK gốc 20cm ≤ Φ &lt;25cm</v>
          </cell>
          <cell r="D719" t="str">
            <v xml:space="preserve">Cây Dừa,  đường kính gốc 23 cm </v>
          </cell>
          <cell r="E719" t="str">
            <v>cây</v>
          </cell>
          <cell r="F719">
            <v>207000</v>
          </cell>
        </row>
        <row r="720">
          <cell r="A720" t="str">
            <v>DUA24</v>
          </cell>
          <cell r="B720" t="str">
            <v>DUA2025</v>
          </cell>
          <cell r="C720" t="str">
            <v>Cây Dừa, ĐK gốc 20cm ≤ Φ &lt;25cm</v>
          </cell>
          <cell r="D720" t="str">
            <v xml:space="preserve">Cây Dừa,  đường kính gốc 24 cm </v>
          </cell>
          <cell r="E720" t="str">
            <v>cây</v>
          </cell>
          <cell r="F720">
            <v>207000</v>
          </cell>
        </row>
        <row r="721">
          <cell r="A721" t="str">
            <v>DUA25</v>
          </cell>
          <cell r="B721" t="str">
            <v>DUA2530</v>
          </cell>
          <cell r="C721" t="str">
            <v>Cây Dừa, ĐK gốc 25cm ≤ Φ &lt;30cm</v>
          </cell>
          <cell r="D721" t="str">
            <v xml:space="preserve">Cây Dừa,  đường kính gốc 25 cm </v>
          </cell>
          <cell r="E721" t="str">
            <v>cây</v>
          </cell>
          <cell r="F721">
            <v>244000</v>
          </cell>
        </row>
        <row r="722">
          <cell r="A722" t="str">
            <v>DUA26</v>
          </cell>
          <cell r="B722" t="str">
            <v>DUA2530</v>
          </cell>
          <cell r="C722" t="str">
            <v>Cây Dừa, ĐK gốc 25cm ≤ Φ &lt;30cm</v>
          </cell>
          <cell r="D722" t="str">
            <v xml:space="preserve">Cây Dừa, đường kính gốc 26 cm </v>
          </cell>
          <cell r="E722" t="str">
            <v>cây</v>
          </cell>
          <cell r="F722">
            <v>244000</v>
          </cell>
        </row>
        <row r="723">
          <cell r="A723" t="str">
            <v>DUA27</v>
          </cell>
          <cell r="B723" t="str">
            <v>DUA2530</v>
          </cell>
          <cell r="C723" t="str">
            <v>Cây Dừa, ĐK gốc 25cm ≤ Φ &lt;30cm</v>
          </cell>
          <cell r="D723" t="str">
            <v xml:space="preserve">Cây Dừa,  đường kính gốc 27 cm </v>
          </cell>
          <cell r="E723" t="str">
            <v>cây</v>
          </cell>
          <cell r="F723">
            <v>244000</v>
          </cell>
        </row>
        <row r="724">
          <cell r="A724" t="str">
            <v>DUA28</v>
          </cell>
          <cell r="B724" t="str">
            <v>DUA2530</v>
          </cell>
          <cell r="C724" t="str">
            <v>Cây Dừa, ĐK gốc 25cm ≤ Φ &lt;30cm</v>
          </cell>
          <cell r="D724" t="str">
            <v xml:space="preserve">Cây Dừa,  đường kính gốc 28 cm </v>
          </cell>
          <cell r="E724" t="str">
            <v>cây</v>
          </cell>
          <cell r="F724">
            <v>244000</v>
          </cell>
        </row>
        <row r="725">
          <cell r="A725" t="str">
            <v>DUA29</v>
          </cell>
          <cell r="B725" t="str">
            <v>DUA2530</v>
          </cell>
          <cell r="C725" t="str">
            <v>Cây Dừa, ĐK gốc 25cm ≤ Φ &lt;30cm</v>
          </cell>
          <cell r="D725" t="str">
            <v xml:space="preserve">Cây Dừa, đường kính gốc 29 cm </v>
          </cell>
          <cell r="E725" t="str">
            <v>cây</v>
          </cell>
          <cell r="F725">
            <v>244000</v>
          </cell>
        </row>
        <row r="726">
          <cell r="A726" t="str">
            <v>DUA30</v>
          </cell>
          <cell r="B726" t="str">
            <v>DUA3035</v>
          </cell>
          <cell r="C726" t="str">
            <v>Cây Dừa, ĐK gốc 30cm ≤ Φ &lt;35cm</v>
          </cell>
          <cell r="D726" t="str">
            <v xml:space="preserve">Cây Dừa,  đường kính gốc 30 cm </v>
          </cell>
          <cell r="E726" t="str">
            <v>cây</v>
          </cell>
          <cell r="F726">
            <v>281000</v>
          </cell>
        </row>
        <row r="727">
          <cell r="A727" t="str">
            <v>DUA31</v>
          </cell>
          <cell r="B727" t="str">
            <v>DUA3035</v>
          </cell>
          <cell r="C727" t="str">
            <v>Cây Dừa, ĐK gốc 30cm ≤ Φ &lt;35cm</v>
          </cell>
          <cell r="D727" t="str">
            <v xml:space="preserve">Cây Dừa,  đường kính gốc 31 cm </v>
          </cell>
          <cell r="E727" t="str">
            <v>cây</v>
          </cell>
          <cell r="F727">
            <v>281000</v>
          </cell>
        </row>
        <row r="728">
          <cell r="A728" t="str">
            <v>DUA32</v>
          </cell>
          <cell r="B728" t="str">
            <v>DUA3035</v>
          </cell>
          <cell r="C728" t="str">
            <v>Cây Dừa, ĐK gốc 30cm ≤ Φ &lt;35cm</v>
          </cell>
          <cell r="D728" t="str">
            <v xml:space="preserve">Cây Dừa,  đường kính gốc 32 cm </v>
          </cell>
          <cell r="E728" t="str">
            <v>cây</v>
          </cell>
          <cell r="F728">
            <v>281000</v>
          </cell>
        </row>
        <row r="729">
          <cell r="A729" t="str">
            <v>DUA33</v>
          </cell>
          <cell r="B729" t="str">
            <v>DUA3035</v>
          </cell>
          <cell r="C729" t="str">
            <v>Cây Dừa, ĐK gốc 30cm ≤ Φ &lt;35cm</v>
          </cell>
          <cell r="D729" t="str">
            <v xml:space="preserve">Cây Dừa,  đường kính gốc 33 cm </v>
          </cell>
          <cell r="E729" t="str">
            <v>cây</v>
          </cell>
          <cell r="F729">
            <v>281000</v>
          </cell>
        </row>
        <row r="730">
          <cell r="A730" t="str">
            <v>DUA34</v>
          </cell>
          <cell r="B730" t="str">
            <v>DUA3035</v>
          </cell>
          <cell r="C730" t="str">
            <v>Cây Dừa, ĐK gốc 30cm ≤ Φ &lt;35cm</v>
          </cell>
          <cell r="D730" t="str">
            <v xml:space="preserve">Cây Dừa,  đường kính gốc 34 cm </v>
          </cell>
          <cell r="E730" t="str">
            <v>cây</v>
          </cell>
          <cell r="F730">
            <v>281000</v>
          </cell>
        </row>
        <row r="731">
          <cell r="A731" t="str">
            <v>DUA35</v>
          </cell>
          <cell r="B731" t="str">
            <v>DUA3535</v>
          </cell>
          <cell r="C731" t="str">
            <v>Cây Dừa, ĐK gốc từ 35 cm trở lên</v>
          </cell>
          <cell r="D731" t="str">
            <v xml:space="preserve">Cây Dừa, đường kính gốc 35 cm </v>
          </cell>
          <cell r="E731" t="str">
            <v>cây</v>
          </cell>
          <cell r="F731">
            <v>318000</v>
          </cell>
        </row>
        <row r="732">
          <cell r="A732" t="str">
            <v>DUA36</v>
          </cell>
          <cell r="B732" t="str">
            <v>DUA3535</v>
          </cell>
          <cell r="C732" t="str">
            <v>Cây Dừa, ĐK gốc từ 35 cm trở lên</v>
          </cell>
          <cell r="D732" t="str">
            <v xml:space="preserve">Cây Dừa,  đường kính gốc 36 cm </v>
          </cell>
          <cell r="E732" t="str">
            <v>cây</v>
          </cell>
          <cell r="F732">
            <v>318000</v>
          </cell>
        </row>
        <row r="733">
          <cell r="A733" t="str">
            <v>DUA37</v>
          </cell>
          <cell r="B733" t="str">
            <v>DUA3535</v>
          </cell>
          <cell r="C733" t="str">
            <v>Cây Dừa, ĐK gốc từ 35 cm trở lên</v>
          </cell>
          <cell r="D733" t="str">
            <v xml:space="preserve">Cây Dừa,  đường kính gốc 37 cm </v>
          </cell>
          <cell r="E733" t="str">
            <v>cây</v>
          </cell>
          <cell r="F733">
            <v>318000</v>
          </cell>
        </row>
        <row r="734">
          <cell r="A734" t="str">
            <v>DUA38</v>
          </cell>
          <cell r="B734" t="str">
            <v>DUA3535</v>
          </cell>
          <cell r="C734" t="str">
            <v>Cây Dừa, ĐK gốc từ 35 cm trở lên</v>
          </cell>
          <cell r="D734" t="str">
            <v xml:space="preserve">Cây Dừa,  đường kính gốc 38 cm </v>
          </cell>
          <cell r="E734" t="str">
            <v>cây</v>
          </cell>
          <cell r="F734">
            <v>318000</v>
          </cell>
        </row>
        <row r="735">
          <cell r="A735" t="str">
            <v>DUA39</v>
          </cell>
          <cell r="B735" t="str">
            <v>DUA3535</v>
          </cell>
          <cell r="C735" t="str">
            <v>Cây Dừa, ĐK gốc từ 35 cm trở lên</v>
          </cell>
          <cell r="D735" t="str">
            <v xml:space="preserve">Cây Dừa,  đường kính gốc 39 cm </v>
          </cell>
          <cell r="E735" t="str">
            <v>cây</v>
          </cell>
          <cell r="F735">
            <v>318000</v>
          </cell>
        </row>
        <row r="736">
          <cell r="A736" t="str">
            <v>DUA40</v>
          </cell>
          <cell r="B736" t="str">
            <v>DUA3535</v>
          </cell>
          <cell r="C736" t="str">
            <v>Cây Dừa, ĐK gốc từ 35 cm trở lên</v>
          </cell>
          <cell r="D736" t="str">
            <v xml:space="preserve">Cây Dừa,  đường kính gốc 40 cm </v>
          </cell>
          <cell r="E736" t="str">
            <v>cây</v>
          </cell>
          <cell r="F736">
            <v>318000</v>
          </cell>
        </row>
        <row r="737">
          <cell r="A737" t="str">
            <v>DUA41</v>
          </cell>
          <cell r="B737" t="str">
            <v>DUA3535</v>
          </cell>
          <cell r="C737" t="str">
            <v>Cây Dừa, ĐK gốc từ 35 cm trở lên</v>
          </cell>
          <cell r="D737" t="str">
            <v xml:space="preserve">Cây Dừa, đường kính gốc 41 cm </v>
          </cell>
          <cell r="E737" t="str">
            <v>cây</v>
          </cell>
          <cell r="F737">
            <v>318000</v>
          </cell>
        </row>
        <row r="738">
          <cell r="A738" t="str">
            <v>DUA42</v>
          </cell>
          <cell r="B738" t="str">
            <v>DUA3535</v>
          </cell>
          <cell r="C738" t="str">
            <v>Cây Dừa, ĐK gốc từ 35 cm trở lên</v>
          </cell>
          <cell r="D738" t="str">
            <v xml:space="preserve">Cây Dừa, đường kính gốc 42 cm </v>
          </cell>
          <cell r="E738" t="str">
            <v>cây</v>
          </cell>
          <cell r="F738">
            <v>318000</v>
          </cell>
        </row>
        <row r="739">
          <cell r="A739" t="str">
            <v>DUA43</v>
          </cell>
          <cell r="B739" t="str">
            <v>DUA3535</v>
          </cell>
          <cell r="C739" t="str">
            <v>Cây Dừa, ĐK gốc từ 35 cm trở lên</v>
          </cell>
          <cell r="D739" t="str">
            <v xml:space="preserve">Cây Dừa,  đường kính gốc 43 cm </v>
          </cell>
          <cell r="E739" t="str">
            <v>cây</v>
          </cell>
          <cell r="F739">
            <v>318000</v>
          </cell>
        </row>
        <row r="740">
          <cell r="A740" t="str">
            <v>DUA44</v>
          </cell>
          <cell r="B740" t="str">
            <v>DUA3535</v>
          </cell>
          <cell r="C740" t="str">
            <v>Cây Dừa, ĐK gốc từ 35 cm trở lên</v>
          </cell>
          <cell r="D740" t="str">
            <v xml:space="preserve">Cây Dừa, đường kính gốc 44 cm </v>
          </cell>
          <cell r="E740" t="str">
            <v>cây</v>
          </cell>
          <cell r="F740">
            <v>318000</v>
          </cell>
        </row>
        <row r="741">
          <cell r="A741" t="str">
            <v>DUA45</v>
          </cell>
          <cell r="B741" t="str">
            <v>DUA3535</v>
          </cell>
          <cell r="C741" t="str">
            <v>Cây Dừa, ĐK gốc từ 35 cm trở lên</v>
          </cell>
          <cell r="D741" t="str">
            <v xml:space="preserve">Cây Dừa, đường kính gốc 45 cm </v>
          </cell>
          <cell r="E741" t="str">
            <v>cây</v>
          </cell>
          <cell r="F741">
            <v>318000</v>
          </cell>
        </row>
        <row r="742">
          <cell r="C742" t="str">
            <v>Cam (tính theo đường kính tán lá F)</v>
          </cell>
          <cell r="E742" t="str">
            <v>cây</v>
          </cell>
        </row>
        <row r="743">
          <cell r="A743" t="str">
            <v>CAMM</v>
          </cell>
          <cell r="B743" t="str">
            <v>CAMM</v>
          </cell>
          <cell r="C743" t="str">
            <v>Cam F &lt; 0,5 m ( cây cách cây &gt; 2m)</v>
          </cell>
          <cell r="D743" t="str">
            <v>Cam F &lt; 0,5 m ( cây cách cây &gt; 2m)</v>
          </cell>
          <cell r="E743" t="str">
            <v>cây</v>
          </cell>
          <cell r="F743">
            <v>60000</v>
          </cell>
        </row>
        <row r="744">
          <cell r="A744" t="str">
            <v>CAM1</v>
          </cell>
          <cell r="B744" t="str">
            <v>CAM1</v>
          </cell>
          <cell r="C744" t="str">
            <v>Cam 0,5 ≤ F &lt; 1m ( cây cách cây &gt; 2m)</v>
          </cell>
          <cell r="D744" t="str">
            <v>Cam 0,5 ≤ F &lt; 1m ( cây cách cây &gt; 2m)</v>
          </cell>
          <cell r="E744" t="str">
            <v>cây</v>
          </cell>
          <cell r="F744">
            <v>236400</v>
          </cell>
        </row>
        <row r="745">
          <cell r="A745" t="str">
            <v>CAM115</v>
          </cell>
          <cell r="B745" t="str">
            <v>CAM115</v>
          </cell>
          <cell r="C745" t="str">
            <v>Cam 1m ≤ F &lt;1,5m(cây cách cây &gt; 2m)</v>
          </cell>
          <cell r="D745" t="str">
            <v>Cam 1m ≤ F &lt;1,5m(cây cách cây &gt; 2m)</v>
          </cell>
          <cell r="E745" t="str">
            <v>cây</v>
          </cell>
          <cell r="F745">
            <v>456000</v>
          </cell>
        </row>
        <row r="746">
          <cell r="A746" t="str">
            <v>CAM152</v>
          </cell>
          <cell r="B746" t="str">
            <v>CAM1520</v>
          </cell>
          <cell r="C746" t="str">
            <v>Cam  1,5m ≤ F &lt;2m(cây cách cây &gt;2m)</v>
          </cell>
          <cell r="D746" t="str">
            <v>Cam  1,5m ≤ F &lt;2m(cây cách cây &gt;2m)</v>
          </cell>
          <cell r="E746" t="str">
            <v>cây</v>
          </cell>
          <cell r="F746">
            <v>918000</v>
          </cell>
        </row>
        <row r="747">
          <cell r="A747" t="str">
            <v>CAM2</v>
          </cell>
          <cell r="B747" t="str">
            <v>CAM23</v>
          </cell>
          <cell r="C747" t="str">
            <v>Cam  2m ≤ F &lt;3m(cây cách cây &gt;2m)</v>
          </cell>
          <cell r="D747" t="str">
            <v>Cam  2m ≤ F &lt;3m(cây cách cây &gt;2m)</v>
          </cell>
          <cell r="E747" t="str">
            <v>cây</v>
          </cell>
          <cell r="F747">
            <v>1224000</v>
          </cell>
        </row>
        <row r="748">
          <cell r="A748" t="str">
            <v>CAM3</v>
          </cell>
          <cell r="B748" t="str">
            <v>CAM34</v>
          </cell>
          <cell r="C748" t="str">
            <v>Cam  2,5 m ≤ F &lt; 3m(cây cách cây &gt; 2m)</v>
          </cell>
          <cell r="D748" t="str">
            <v>Cam  2,5 m ≤ F &lt; 3m(cây cách cây &gt; 2m)</v>
          </cell>
          <cell r="E748" t="str">
            <v>cây</v>
          </cell>
          <cell r="F748">
            <v>1530000</v>
          </cell>
        </row>
        <row r="749">
          <cell r="A749" t="str">
            <v>CAM4</v>
          </cell>
          <cell r="B749" t="str">
            <v>CAM45</v>
          </cell>
          <cell r="C749" t="str">
            <v>Cam  3m ≤ F &lt;3,5m(cây cách cây &gt; 2m)</v>
          </cell>
          <cell r="D749" t="str">
            <v>Cam  3m ≤ F &lt;3,5m(cây cách cây &gt; 2m)</v>
          </cell>
          <cell r="E749" t="str">
            <v>cây</v>
          </cell>
          <cell r="F749">
            <v>1836000</v>
          </cell>
        </row>
        <row r="750">
          <cell r="A750" t="str">
            <v>CAM5</v>
          </cell>
          <cell r="B750" t="str">
            <v>CAM56</v>
          </cell>
          <cell r="C750" t="str">
            <v>Cam  3,5m ≤ F &lt;4m(cây cách cây &gt;2m)</v>
          </cell>
          <cell r="D750" t="str">
            <v>Cam  3,5m ≤ F &lt;4m(cây cách cây &gt;2m)</v>
          </cell>
          <cell r="E750" t="str">
            <v>cây</v>
          </cell>
          <cell r="F750">
            <v>2142000</v>
          </cell>
        </row>
        <row r="751">
          <cell r="A751" t="str">
            <v>CAM6</v>
          </cell>
          <cell r="B751" t="str">
            <v>CAM66</v>
          </cell>
          <cell r="C751" t="str">
            <v>Cam, ĐK tán  F &gt;4m(cây cách cây &gt; 2m)</v>
          </cell>
          <cell r="D751" t="str">
            <v>Cam, ĐK tán  F &gt;4m(cây cách cây &gt; 2m)</v>
          </cell>
          <cell r="E751" t="str">
            <v>cây</v>
          </cell>
          <cell r="F751">
            <v>2448000</v>
          </cell>
        </row>
        <row r="752">
          <cell r="A752" t="str">
            <v>QUITM</v>
          </cell>
          <cell r="B752" t="str">
            <v>QUITM</v>
          </cell>
          <cell r="C752" t="str">
            <v>Quýt F &lt; 0,5 m ( cây cách cây &gt; 2m)</v>
          </cell>
          <cell r="D752" t="str">
            <v>Quýt, mới trồng từ 3 tháng đến 1 năm</v>
          </cell>
          <cell r="E752" t="str">
            <v>cây</v>
          </cell>
          <cell r="F752">
            <v>60000</v>
          </cell>
        </row>
        <row r="753">
          <cell r="A753" t="str">
            <v>QUIT1</v>
          </cell>
          <cell r="B753" t="str">
            <v>QUITM1</v>
          </cell>
          <cell r="C753" t="str">
            <v>Quýt 0,5 ≤ F &lt; 1m ( cây cách cây &gt; 2m)</v>
          </cell>
          <cell r="D753" t="str">
            <v>Quýt,  trồng từ 1 năm đến khi có quả</v>
          </cell>
          <cell r="E753" t="str">
            <v>cây</v>
          </cell>
          <cell r="F753">
            <v>236400</v>
          </cell>
        </row>
        <row r="754">
          <cell r="A754" t="str">
            <v>QUIT115</v>
          </cell>
          <cell r="B754" t="str">
            <v>QUIT115</v>
          </cell>
          <cell r="C754" t="str">
            <v>Quýt 1m ≤ F &lt;1,5m(cây cách cây &gt; 2m)</v>
          </cell>
          <cell r="D754" t="str">
            <v xml:space="preserve">Quýt,  đường kính gốc 1 cm </v>
          </cell>
          <cell r="E754" t="str">
            <v>cây</v>
          </cell>
          <cell r="F754">
            <v>456000</v>
          </cell>
        </row>
        <row r="755">
          <cell r="A755" t="str">
            <v>QUIT152</v>
          </cell>
          <cell r="B755" t="str">
            <v>QUIT152</v>
          </cell>
          <cell r="C755" t="str">
            <v>Quýt 1,5m ≤ F &lt;2m(cây cách cây &gt;2m)</v>
          </cell>
          <cell r="D755" t="str">
            <v xml:space="preserve">Quýt,  đường kính gốc 2 cm </v>
          </cell>
          <cell r="E755" t="str">
            <v>cây</v>
          </cell>
          <cell r="F755">
            <v>918000</v>
          </cell>
        </row>
        <row r="756">
          <cell r="A756" t="str">
            <v>QUIT2</v>
          </cell>
          <cell r="B756" t="str">
            <v>QUIT23</v>
          </cell>
          <cell r="C756" t="str">
            <v>Quýt  2m ≤ F &lt;3m(cây cách cây &gt;2m)</v>
          </cell>
          <cell r="D756" t="str">
            <v xml:space="preserve">Quýt, đường kính gốc 3 cm </v>
          </cell>
          <cell r="E756" t="str">
            <v>cây</v>
          </cell>
          <cell r="F756">
            <v>1224000</v>
          </cell>
        </row>
        <row r="757">
          <cell r="A757" t="str">
            <v>QUIT3</v>
          </cell>
          <cell r="B757" t="str">
            <v>QUIT34</v>
          </cell>
          <cell r="C757" t="str">
            <v>Quýt  2,5 m ≤ F &lt; 3m(cây cách cây &gt; 2m)</v>
          </cell>
          <cell r="D757" t="str">
            <v xml:space="preserve">Quýt,  đường kính gốc 4 cm </v>
          </cell>
          <cell r="E757" t="str">
            <v>cây</v>
          </cell>
          <cell r="F757">
            <v>1530000</v>
          </cell>
        </row>
        <row r="758">
          <cell r="A758" t="str">
            <v>QUIT4</v>
          </cell>
          <cell r="B758" t="str">
            <v>QUIT45</v>
          </cell>
          <cell r="C758" t="str">
            <v>Quýt  3m ≤ F &lt;3,5m(cây cách cây &gt; 2m)</v>
          </cell>
          <cell r="D758" t="str">
            <v xml:space="preserve">Quýt, đường kính gốc 5 cm </v>
          </cell>
          <cell r="E758" t="str">
            <v>cây</v>
          </cell>
          <cell r="F758">
            <v>1836000</v>
          </cell>
        </row>
        <row r="759">
          <cell r="A759" t="str">
            <v>QUIT5</v>
          </cell>
          <cell r="B759" t="str">
            <v>QUIT56</v>
          </cell>
          <cell r="C759" t="str">
            <v>Quýt  3,5m ≤ F &lt;4m(cây cách cây &gt;2m)</v>
          </cell>
          <cell r="D759" t="str">
            <v xml:space="preserve">Quýt,  đường kính gốc 6 cm </v>
          </cell>
          <cell r="E759" t="str">
            <v>cây</v>
          </cell>
          <cell r="F759">
            <v>2142000</v>
          </cell>
        </row>
        <row r="760">
          <cell r="A760" t="str">
            <v>QUIT6</v>
          </cell>
          <cell r="B760" t="str">
            <v>QUIT66</v>
          </cell>
          <cell r="C760" t="str">
            <v>Quýt, ĐK tán  F &gt;4m(cây cách cây &gt; 2m)</v>
          </cell>
          <cell r="D760" t="str">
            <v xml:space="preserve">Quýt, đường kính gốc 7 cm </v>
          </cell>
          <cell r="E760" t="str">
            <v>cây</v>
          </cell>
          <cell r="F760">
            <v>2448000</v>
          </cell>
        </row>
        <row r="761">
          <cell r="A761" t="str">
            <v>BUOIM1</v>
          </cell>
          <cell r="B761" t="str">
            <v>BUOIM1</v>
          </cell>
          <cell r="C761" t="str">
            <v>Bưởi, ĐK gốc  Φ &lt; 1 (Cây cách cây &gt; 3m)</v>
          </cell>
          <cell r="D761" t="str">
            <v>Bưởi, ĐK gốc  Φ &lt; 1 (Cây cách cây &gt; 3m)</v>
          </cell>
          <cell r="E761" t="str">
            <v>cây</v>
          </cell>
          <cell r="F761">
            <v>65000</v>
          </cell>
        </row>
        <row r="762">
          <cell r="A762" t="str">
            <v>BUOI1</v>
          </cell>
          <cell r="B762" t="str">
            <v>BUOI12</v>
          </cell>
          <cell r="C762" t="str">
            <v>Bưởi, ĐK gốc 1cm ≤ Φ &lt;2cm (Cây cách cây &gt; 3m)</v>
          </cell>
          <cell r="D762" t="str">
            <v>Bưởi, ĐK gốc 1cm ≤ Φ &lt;2cm (Cây cách cây &gt; 3m)</v>
          </cell>
          <cell r="E762" t="str">
            <v>cây</v>
          </cell>
          <cell r="F762">
            <v>344000</v>
          </cell>
        </row>
        <row r="763">
          <cell r="A763" t="str">
            <v>BUOI2</v>
          </cell>
          <cell r="B763" t="str">
            <v>BUOI25</v>
          </cell>
          <cell r="C763" t="str">
            <v>Bưởi, ĐK gốc 2cm ≤ Φ &lt;5cm (Cây cách cây &gt; 3m)</v>
          </cell>
          <cell r="D763" t="str">
            <v>Bưởi, ĐK gốc 2cm ≤ Φ &lt;5cm (Cây cách cây &gt; 3m)</v>
          </cell>
          <cell r="E763" t="str">
            <v>cây</v>
          </cell>
          <cell r="F763">
            <v>623000</v>
          </cell>
        </row>
        <row r="764">
          <cell r="A764" t="str">
            <v>BUOI3</v>
          </cell>
          <cell r="B764" t="str">
            <v>BUOI57</v>
          </cell>
          <cell r="C764" t="str">
            <v>Bưởi, ĐK gốc 5cm ≤ Φ &lt;7cm (Cây cách cây &gt; 3m)</v>
          </cell>
          <cell r="D764" t="str">
            <v>Bưởi, ĐK gốc 5cm ≤ Φ &lt;7cm (Cây cách cây &gt; 3m)</v>
          </cell>
          <cell r="E764" t="str">
            <v>cây</v>
          </cell>
          <cell r="F764">
            <v>1091000</v>
          </cell>
        </row>
        <row r="765">
          <cell r="A765" t="str">
            <v>BUOI4</v>
          </cell>
          <cell r="B765" t="str">
            <v>BUOI79</v>
          </cell>
          <cell r="C765" t="str">
            <v>Bưởi, ĐK gốc 7cm ≤ Φ &lt;9cm (Cây cách cây &gt; 3m)</v>
          </cell>
          <cell r="D765" t="str">
            <v>Bưởi, ĐK gốc 7cm ≤ Φ &lt;9cm (Cây cách cây &gt; 3m)</v>
          </cell>
          <cell r="E765" t="str">
            <v>cây</v>
          </cell>
          <cell r="F765">
            <v>1559000</v>
          </cell>
        </row>
        <row r="766">
          <cell r="A766" t="str">
            <v>BUOI5</v>
          </cell>
          <cell r="B766" t="str">
            <v>BUOI912</v>
          </cell>
          <cell r="C766" t="str">
            <v>Bưởi, ĐK gốc 9cm ≤ Φ &lt;12cm (Cây cách cây &gt; 3m)</v>
          </cell>
          <cell r="D766" t="str">
            <v>Bưởi, ĐK gốc 9cm ≤ Φ &lt;12cm (Cây cách cây &gt; 3m)</v>
          </cell>
          <cell r="E766" t="str">
            <v>cây</v>
          </cell>
          <cell r="F766">
            <v>2027000</v>
          </cell>
        </row>
        <row r="767">
          <cell r="A767" t="str">
            <v>BUOI6</v>
          </cell>
          <cell r="B767" t="str">
            <v>BUOI1215</v>
          </cell>
          <cell r="C767" t="str">
            <v>Bưởi, ĐK gốc 12cm ≤ Φ &lt;15cm (Cây cách cây &gt; 3m)</v>
          </cell>
          <cell r="D767" t="str">
            <v>Bưởi, ĐK gốc 12cm ≤ Φ &lt;15cm (Cây cách cây &gt; 3m)</v>
          </cell>
          <cell r="E767" t="str">
            <v>cây</v>
          </cell>
          <cell r="F767">
            <v>2306000</v>
          </cell>
        </row>
        <row r="768">
          <cell r="A768" t="str">
            <v>BUOI7</v>
          </cell>
          <cell r="B768" t="str">
            <v>BUOI1520</v>
          </cell>
          <cell r="C768" t="str">
            <v>Bưởi, ĐK gốc 15cm ≤ Φ &lt;20 cm (Cây cách cây &gt; 3m)</v>
          </cell>
          <cell r="D768" t="str">
            <v>Bưởi, ĐK gốc 15cm ≤ Φ &lt;20 cm (Cây cách cây &gt; 3m)</v>
          </cell>
          <cell r="E768" t="str">
            <v>cây</v>
          </cell>
          <cell r="F768">
            <v>2585000</v>
          </cell>
        </row>
        <row r="769">
          <cell r="A769" t="str">
            <v>BUOI8</v>
          </cell>
          <cell r="B769" t="str">
            <v>BUOI2025</v>
          </cell>
          <cell r="C769" t="str">
            <v>Bưởi, ĐK gốc 20cm ≤ Φ &lt;25cm (Cây cách cây &gt; 3m)</v>
          </cell>
          <cell r="D769" t="str">
            <v>Bưởi, ĐK gốc 20cm ≤ Φ &lt;25cm (Cây cách cây &gt; 3m)</v>
          </cell>
          <cell r="E769" t="str">
            <v>cây</v>
          </cell>
          <cell r="F769">
            <v>2864000</v>
          </cell>
        </row>
        <row r="770">
          <cell r="A770" t="str">
            <v>BUOI9</v>
          </cell>
          <cell r="B770" t="str">
            <v>BUOI25</v>
          </cell>
          <cell r="C770" t="str">
            <v>Bưởi, ĐK gốc từ 25 cm trở lên (Cây cách cây &gt; 3m)</v>
          </cell>
          <cell r="D770" t="str">
            <v>Bưởi, ĐK gốc từ 25 cm trở lên (Cây cách cây &gt; 3m)</v>
          </cell>
          <cell r="E770" t="str">
            <v>cây</v>
          </cell>
          <cell r="F770">
            <v>3143000</v>
          </cell>
        </row>
        <row r="771">
          <cell r="C771" t="str">
            <v>Dọc, ổi, Thị, Doi, Sung, Vối, Khế, Chay, Nhót (theo ĐK gốc của cây, đo ĐK gốc cách mặt đất 20cm)</v>
          </cell>
          <cell r="E771" t="str">
            <v>cây</v>
          </cell>
        </row>
        <row r="772">
          <cell r="A772" t="str">
            <v>DOCM</v>
          </cell>
          <cell r="B772" t="str">
            <v>DOCM</v>
          </cell>
          <cell r="C772" t="str">
            <v>Dọc, Mới trồng (từ 3 tháng đến dưới 1năm)</v>
          </cell>
          <cell r="D772" t="str">
            <v>Dọc mới trồng từ 3 tháng đến dưới 1 năm tuổi</v>
          </cell>
          <cell r="E772" t="str">
            <v>cây</v>
          </cell>
          <cell r="F772">
            <v>32000</v>
          </cell>
        </row>
        <row r="773">
          <cell r="A773" t="str">
            <v>DOCM1</v>
          </cell>
          <cell r="B773" t="str">
            <v>DOCM1</v>
          </cell>
          <cell r="C773" t="str">
            <v>Dọc, Trồng từ 1 năm , cao trên 1m</v>
          </cell>
          <cell r="D773" t="str">
            <v xml:space="preserve">Dọc trồng từ 1 năm tuổi, cao trên 1 m </v>
          </cell>
          <cell r="E773" t="str">
            <v>cây</v>
          </cell>
          <cell r="F773">
            <v>49000</v>
          </cell>
        </row>
        <row r="774">
          <cell r="A774" t="str">
            <v>DOC1</v>
          </cell>
          <cell r="B774" t="str">
            <v>DOC1</v>
          </cell>
          <cell r="C774" t="str">
            <v>Dọc, ĐK gốc 1cm ≤ Φ &lt;2cm</v>
          </cell>
          <cell r="D774" t="str">
            <v>Dọc, đường kính gốc 1 cm</v>
          </cell>
          <cell r="E774" t="str">
            <v>cây</v>
          </cell>
          <cell r="F774">
            <v>66000</v>
          </cell>
        </row>
        <row r="775">
          <cell r="A775" t="str">
            <v>DOC2</v>
          </cell>
          <cell r="B775" t="str">
            <v>DOC25</v>
          </cell>
          <cell r="C775" t="str">
            <v>Dọc, ĐK gốc 2cm ≤ Φ &lt;5cm</v>
          </cell>
          <cell r="D775" t="str">
            <v>Dọc, đường kính gốc 2 cm</v>
          </cell>
          <cell r="E775" t="str">
            <v>cây</v>
          </cell>
          <cell r="F775">
            <v>66000</v>
          </cell>
        </row>
        <row r="776">
          <cell r="A776" t="str">
            <v>DOC3</v>
          </cell>
          <cell r="B776" t="str">
            <v>DOC25</v>
          </cell>
          <cell r="C776" t="str">
            <v>Dọc, ĐK gốc 2cm ≤ Φ &lt;5cm</v>
          </cell>
          <cell r="D776" t="str">
            <v>Dọc, đường kính gốc 3 cm</v>
          </cell>
          <cell r="E776" t="str">
            <v>cây</v>
          </cell>
          <cell r="F776">
            <v>103000</v>
          </cell>
        </row>
        <row r="777">
          <cell r="A777" t="str">
            <v>DOC4</v>
          </cell>
          <cell r="B777" t="str">
            <v>DOC25</v>
          </cell>
          <cell r="C777" t="str">
            <v>Dọc, ĐK gốc 2cm ≤ Φ &lt;5cm</v>
          </cell>
          <cell r="D777" t="str">
            <v>Dọc, đường kính gốc 4 cm</v>
          </cell>
          <cell r="E777" t="str">
            <v>cây</v>
          </cell>
          <cell r="F777">
            <v>103000</v>
          </cell>
        </row>
        <row r="778">
          <cell r="A778" t="str">
            <v>DOC5</v>
          </cell>
          <cell r="B778" t="str">
            <v>DOC57</v>
          </cell>
          <cell r="C778" t="str">
            <v>Dọc, ĐK gốc 5cm ≤ Φ &lt;7cm</v>
          </cell>
          <cell r="D778" t="str">
            <v>Dọc, đường kính gốc 5 cm</v>
          </cell>
          <cell r="E778" t="str">
            <v>cây</v>
          </cell>
          <cell r="F778">
            <v>140000</v>
          </cell>
        </row>
        <row r="779">
          <cell r="A779" t="str">
            <v>DOC6</v>
          </cell>
          <cell r="B779" t="str">
            <v>DOC57</v>
          </cell>
          <cell r="C779" t="str">
            <v>Dọc,Đ K gốc 5cm ≤ Φ &lt;7cm</v>
          </cell>
          <cell r="D779" t="str">
            <v>Dọc, đường kính gốc 6 cm</v>
          </cell>
          <cell r="E779" t="str">
            <v>cây</v>
          </cell>
          <cell r="F779">
            <v>140000</v>
          </cell>
        </row>
        <row r="780">
          <cell r="A780" t="str">
            <v>DOC7</v>
          </cell>
          <cell r="B780" t="str">
            <v>DOC79</v>
          </cell>
          <cell r="C780" t="str">
            <v>Dọc, ĐK gốc 7cm ≤ Φ &lt;9cm</v>
          </cell>
          <cell r="D780" t="str">
            <v>Dọc, đường kính gốc 7 cm</v>
          </cell>
          <cell r="E780" t="str">
            <v>cây</v>
          </cell>
          <cell r="F780">
            <v>177000</v>
          </cell>
        </row>
        <row r="781">
          <cell r="A781" t="str">
            <v>DOC8</v>
          </cell>
          <cell r="B781" t="str">
            <v>DOC79</v>
          </cell>
          <cell r="C781" t="str">
            <v>Dọc, ĐK gốc 7cm ≤ Φ &lt;9cm</v>
          </cell>
          <cell r="D781" t="str">
            <v>Dọc, đường kính gốc 8 cm</v>
          </cell>
          <cell r="E781" t="str">
            <v>cây</v>
          </cell>
          <cell r="F781">
            <v>177000</v>
          </cell>
        </row>
        <row r="782">
          <cell r="A782" t="str">
            <v>DOC9</v>
          </cell>
          <cell r="B782" t="str">
            <v>DOC912</v>
          </cell>
          <cell r="C782" t="str">
            <v>Dọc, ĐK gốc 9cm ≤ Φ &lt;12cm</v>
          </cell>
          <cell r="D782" t="str">
            <v>Dọc, đường kính gốc 9 cm</v>
          </cell>
          <cell r="E782" t="str">
            <v>cây</v>
          </cell>
          <cell r="F782">
            <v>214000</v>
          </cell>
        </row>
        <row r="783">
          <cell r="A783" t="str">
            <v>DOC10</v>
          </cell>
          <cell r="B783" t="str">
            <v>DOC912</v>
          </cell>
          <cell r="C783" t="str">
            <v>Dọc, ĐK gốc 9cm ≤ Φ &lt;12cm</v>
          </cell>
          <cell r="D783" t="str">
            <v>Dọc, đường kính gốc 10 cm</v>
          </cell>
          <cell r="E783" t="str">
            <v>cây</v>
          </cell>
          <cell r="F783">
            <v>214000</v>
          </cell>
        </row>
        <row r="784">
          <cell r="A784" t="str">
            <v>DOC11</v>
          </cell>
          <cell r="B784" t="str">
            <v>DOC912</v>
          </cell>
          <cell r="C784" t="str">
            <v>Dọc, ĐK gốc 9cm ≤ Φ &lt;12cm</v>
          </cell>
          <cell r="D784" t="str">
            <v>Dọc, đường kính gốc 11 cm</v>
          </cell>
          <cell r="E784" t="str">
            <v>cây</v>
          </cell>
          <cell r="F784">
            <v>214000</v>
          </cell>
        </row>
        <row r="785">
          <cell r="A785" t="str">
            <v>DOC12</v>
          </cell>
          <cell r="B785" t="str">
            <v>DOC1215</v>
          </cell>
          <cell r="C785" t="str">
            <v>Dọc, ĐK gốc 12cm ≤ Φ &lt;15cm</v>
          </cell>
          <cell r="D785" t="str">
            <v>Dọc, đường kính gốc 12 cm</v>
          </cell>
          <cell r="E785" t="str">
            <v>cây</v>
          </cell>
          <cell r="F785">
            <v>251000</v>
          </cell>
        </row>
        <row r="786">
          <cell r="A786" t="str">
            <v>DOC13</v>
          </cell>
          <cell r="B786" t="str">
            <v>DOC1215</v>
          </cell>
          <cell r="C786" t="str">
            <v>Dọc, ĐK gốc 12cm ≤ Φ &lt;15cm</v>
          </cell>
          <cell r="D786" t="str">
            <v>Dọc, đường kính gốc 13 cm</v>
          </cell>
          <cell r="E786" t="str">
            <v>cây</v>
          </cell>
          <cell r="F786">
            <v>251000</v>
          </cell>
        </row>
        <row r="787">
          <cell r="A787" t="str">
            <v>DOC14</v>
          </cell>
          <cell r="B787" t="str">
            <v>DOC1215</v>
          </cell>
          <cell r="C787" t="str">
            <v>Dọc, ĐK gốc 12cm ≤ Φ &lt;15cm</v>
          </cell>
          <cell r="D787" t="str">
            <v>Dọc, đường kính gốc 14 cm</v>
          </cell>
          <cell r="E787" t="str">
            <v>cây</v>
          </cell>
          <cell r="F787">
            <v>251000</v>
          </cell>
        </row>
        <row r="788">
          <cell r="A788" t="str">
            <v>DOC15</v>
          </cell>
          <cell r="B788" t="str">
            <v>DOC1520</v>
          </cell>
          <cell r="C788" t="str">
            <v>Dọc, ĐK gốc 15cm ≤ Φ &lt;20cm</v>
          </cell>
          <cell r="D788" t="str">
            <v>Dọc, đường kính gốc 15 cm</v>
          </cell>
          <cell r="E788" t="str">
            <v>cây</v>
          </cell>
          <cell r="F788">
            <v>318000</v>
          </cell>
        </row>
        <row r="789">
          <cell r="A789" t="str">
            <v>DOC16</v>
          </cell>
          <cell r="B789" t="str">
            <v>DOC1520</v>
          </cell>
          <cell r="C789" t="str">
            <v>Dọc, ĐK gốc 15cm ≤ Φ &lt;20cm</v>
          </cell>
          <cell r="D789" t="str">
            <v>Dọc, đường kính gốc 16 cm</v>
          </cell>
          <cell r="E789" t="str">
            <v>cây</v>
          </cell>
          <cell r="F789">
            <v>318000</v>
          </cell>
        </row>
        <row r="790">
          <cell r="A790" t="str">
            <v>DOC17</v>
          </cell>
          <cell r="B790" t="str">
            <v>DOC1520</v>
          </cell>
          <cell r="C790" t="str">
            <v>Dọc, ĐK gốc 15cm ≤ Φ &lt;20cm</v>
          </cell>
          <cell r="D790" t="str">
            <v>Dọc, đường kính gốc 17 cm</v>
          </cell>
          <cell r="E790" t="str">
            <v>cây</v>
          </cell>
          <cell r="F790">
            <v>318000</v>
          </cell>
        </row>
        <row r="791">
          <cell r="A791" t="str">
            <v>DOC18</v>
          </cell>
          <cell r="B791" t="str">
            <v>DOC1520</v>
          </cell>
          <cell r="C791" t="str">
            <v>Dọc, ĐK gốc 15cm ≤ Φ &lt;20cm</v>
          </cell>
          <cell r="D791" t="str">
            <v>Dọc, đường kính gốc 18 cm</v>
          </cell>
          <cell r="E791" t="str">
            <v>cây</v>
          </cell>
          <cell r="F791">
            <v>318000</v>
          </cell>
        </row>
        <row r="792">
          <cell r="A792" t="str">
            <v>DOC19</v>
          </cell>
          <cell r="B792" t="str">
            <v>DOC1520</v>
          </cell>
          <cell r="C792" t="str">
            <v>Dọc, ĐK gốc 15cm ≤ Φ &lt;20cm</v>
          </cell>
          <cell r="D792" t="str">
            <v>Dọc, đường kính gốc 19 cm</v>
          </cell>
          <cell r="E792" t="str">
            <v>cây</v>
          </cell>
          <cell r="F792">
            <v>318000</v>
          </cell>
        </row>
        <row r="793">
          <cell r="A793" t="str">
            <v>DOC20</v>
          </cell>
          <cell r="B793" t="str">
            <v>DOC2025</v>
          </cell>
          <cell r="C793" t="str">
            <v>Dọc, ĐK gốc 20cm ≤ Φ &lt;25cm</v>
          </cell>
          <cell r="D793" t="str">
            <v>Dọc, đường kính gốc 20 cm</v>
          </cell>
          <cell r="E793" t="str">
            <v>cây</v>
          </cell>
          <cell r="F793">
            <v>385000</v>
          </cell>
        </row>
        <row r="794">
          <cell r="A794" t="str">
            <v>DOC21</v>
          </cell>
          <cell r="B794" t="str">
            <v>DOC2025</v>
          </cell>
          <cell r="C794" t="str">
            <v>Dọc, ĐK gốc 20cm ≤ Φ &lt;25cm</v>
          </cell>
          <cell r="D794" t="str">
            <v>Dọc, đường kính gốc 21 cm</v>
          </cell>
          <cell r="E794" t="str">
            <v>cây</v>
          </cell>
          <cell r="F794">
            <v>385000</v>
          </cell>
        </row>
        <row r="795">
          <cell r="A795" t="str">
            <v>DOC22</v>
          </cell>
          <cell r="B795" t="str">
            <v>DOC2025</v>
          </cell>
          <cell r="C795" t="str">
            <v>Dọc, ĐK gốc 20cm ≤ Φ &lt;25cm</v>
          </cell>
          <cell r="D795" t="str">
            <v>Dọc, đường kính gốc 22 cm</v>
          </cell>
          <cell r="E795" t="str">
            <v>cây</v>
          </cell>
          <cell r="F795">
            <v>385000</v>
          </cell>
        </row>
        <row r="796">
          <cell r="A796" t="str">
            <v>DOC23</v>
          </cell>
          <cell r="B796" t="str">
            <v>DOC2025</v>
          </cell>
          <cell r="C796" t="str">
            <v>Dọc, ĐK gốc 20cm ≤ Φ &lt;25cm</v>
          </cell>
          <cell r="D796" t="str">
            <v>Dọc, đường kính gốc 23cm</v>
          </cell>
          <cell r="E796" t="str">
            <v>cây</v>
          </cell>
          <cell r="F796">
            <v>385000</v>
          </cell>
        </row>
        <row r="797">
          <cell r="A797" t="str">
            <v>DOC24</v>
          </cell>
          <cell r="B797" t="str">
            <v>DOC2025</v>
          </cell>
          <cell r="C797" t="str">
            <v>Dọc, ĐK gốc 20cm ≤ Φ &lt;25cm</v>
          </cell>
          <cell r="D797" t="str">
            <v>Dọc, đường kính gốc 24 cm</v>
          </cell>
          <cell r="E797" t="str">
            <v>cây</v>
          </cell>
          <cell r="F797">
            <v>385000</v>
          </cell>
        </row>
        <row r="798">
          <cell r="A798" t="str">
            <v>DOC25</v>
          </cell>
          <cell r="B798" t="str">
            <v>DOC2530</v>
          </cell>
          <cell r="C798" t="str">
            <v>Dọc, ĐK gốc 25cm ≤ Φ &lt;30cm</v>
          </cell>
          <cell r="D798" t="str">
            <v>Dọc, đường kính gốc 25 cm</v>
          </cell>
          <cell r="E798" t="str">
            <v>cây</v>
          </cell>
          <cell r="F798">
            <v>452000</v>
          </cell>
        </row>
        <row r="799">
          <cell r="A799" t="str">
            <v>DOC26</v>
          </cell>
          <cell r="B799" t="str">
            <v>DOC2530</v>
          </cell>
          <cell r="C799" t="str">
            <v>Dọc, ĐK gốc 25cm ≤ Φ &lt;30cm</v>
          </cell>
          <cell r="D799" t="str">
            <v>Dọc, đường kính gốc 26 cm</v>
          </cell>
          <cell r="E799" t="str">
            <v>cây</v>
          </cell>
          <cell r="F799">
            <v>452000</v>
          </cell>
        </row>
        <row r="800">
          <cell r="A800" t="str">
            <v>DOC27</v>
          </cell>
          <cell r="B800" t="str">
            <v>DOC2530</v>
          </cell>
          <cell r="C800" t="str">
            <v>Dọc, ĐK gốc 25cm ≤ Φ &lt;30cm</v>
          </cell>
          <cell r="D800" t="str">
            <v>Dọc, đường kính gốc 27 cm</v>
          </cell>
          <cell r="E800" t="str">
            <v>cây</v>
          </cell>
          <cell r="F800">
            <v>452000</v>
          </cell>
        </row>
        <row r="801">
          <cell r="A801" t="str">
            <v>DOC28</v>
          </cell>
          <cell r="B801" t="str">
            <v>DOC2530</v>
          </cell>
          <cell r="C801" t="str">
            <v>Dọc, ĐK gốc 25cm ≤ Φ &lt;30cm</v>
          </cell>
          <cell r="D801" t="str">
            <v>Dọc, đường kính gốc 28 cm</v>
          </cell>
          <cell r="E801" t="str">
            <v>cây</v>
          </cell>
          <cell r="F801">
            <v>452000</v>
          </cell>
        </row>
        <row r="802">
          <cell r="A802" t="str">
            <v>DOC29</v>
          </cell>
          <cell r="B802" t="str">
            <v>DOC2530</v>
          </cell>
          <cell r="C802" t="str">
            <v>Dọc, ĐK gốc 25cm ≤ Φ &lt;30cm</v>
          </cell>
          <cell r="D802" t="str">
            <v>Dọc, đường kính gốc 29 cm</v>
          </cell>
          <cell r="E802" t="str">
            <v>cây</v>
          </cell>
          <cell r="F802">
            <v>452000</v>
          </cell>
        </row>
        <row r="803">
          <cell r="A803" t="str">
            <v>DOC30</v>
          </cell>
          <cell r="B803" t="str">
            <v>DOC3030</v>
          </cell>
          <cell r="C803" t="str">
            <v>Dọc, ĐK gốc từ 30 cm trở lên</v>
          </cell>
          <cell r="D803" t="str">
            <v>Dọc, đường kính gốc 30 cm</v>
          </cell>
          <cell r="E803" t="str">
            <v>cây</v>
          </cell>
          <cell r="F803">
            <v>519000</v>
          </cell>
        </row>
        <row r="804">
          <cell r="A804" t="str">
            <v>DOC31</v>
          </cell>
          <cell r="B804" t="str">
            <v>DOC3030</v>
          </cell>
          <cell r="C804" t="str">
            <v>Dọc, ĐK gốc từ 30 cm trở lên</v>
          </cell>
          <cell r="D804" t="str">
            <v>Dọc, đường kính gốc 31 cm</v>
          </cell>
          <cell r="E804" t="str">
            <v>cây</v>
          </cell>
          <cell r="F804">
            <v>519000</v>
          </cell>
        </row>
        <row r="805">
          <cell r="A805" t="str">
            <v>DOC32</v>
          </cell>
          <cell r="B805" t="str">
            <v>DOC3030</v>
          </cell>
          <cell r="C805" t="str">
            <v>Dọc, ĐK gốc từ 30 cm trở lên</v>
          </cell>
          <cell r="D805" t="str">
            <v>Dọc, đường kính gốc 32 cm</v>
          </cell>
          <cell r="E805" t="str">
            <v>cây</v>
          </cell>
          <cell r="F805">
            <v>519000</v>
          </cell>
        </row>
        <row r="806">
          <cell r="A806" t="str">
            <v>DOC33</v>
          </cell>
          <cell r="B806" t="str">
            <v>DOC3030</v>
          </cell>
          <cell r="C806" t="str">
            <v>Dọc, ĐK gốc từ 30 cm trở lên</v>
          </cell>
          <cell r="D806" t="str">
            <v>Dọc, đường kính gốc 33 cm</v>
          </cell>
          <cell r="E806" t="str">
            <v>cây</v>
          </cell>
          <cell r="F806">
            <v>519000</v>
          </cell>
        </row>
        <row r="807">
          <cell r="A807" t="str">
            <v>DOC34</v>
          </cell>
          <cell r="B807" t="str">
            <v>DOC3030</v>
          </cell>
          <cell r="C807" t="str">
            <v>Dọc, ĐK gốc từ 30 cm trở lên</v>
          </cell>
          <cell r="D807" t="str">
            <v>Dọc, đường kính gốc 34 cm</v>
          </cell>
          <cell r="E807" t="str">
            <v>cây</v>
          </cell>
          <cell r="F807">
            <v>519000</v>
          </cell>
        </row>
        <row r="808">
          <cell r="A808" t="str">
            <v>DOC35</v>
          </cell>
          <cell r="B808" t="str">
            <v>DOC3030</v>
          </cell>
          <cell r="C808" t="str">
            <v>Dọc, ĐK gốc từ 30 cm trở lên</v>
          </cell>
          <cell r="D808" t="str">
            <v>Dọc, đường kính gốc 35 cm</v>
          </cell>
          <cell r="E808" t="str">
            <v>cây</v>
          </cell>
          <cell r="F808">
            <v>519000</v>
          </cell>
        </row>
        <row r="809">
          <cell r="A809" t="str">
            <v>DOC36</v>
          </cell>
          <cell r="B809" t="str">
            <v>DOC3030</v>
          </cell>
          <cell r="C809" t="str">
            <v>Dọc, ĐK gốc từ 30 cm trở lên</v>
          </cell>
          <cell r="D809" t="str">
            <v>Dọc, đường kính gốc 36 cm</v>
          </cell>
          <cell r="E809" t="str">
            <v>cây</v>
          </cell>
          <cell r="F809">
            <v>519000</v>
          </cell>
        </row>
        <row r="810">
          <cell r="A810" t="str">
            <v>DOC37</v>
          </cell>
          <cell r="B810" t="str">
            <v>DOC3030</v>
          </cell>
          <cell r="C810" t="str">
            <v>Dọc, ĐK gốc từ 30 cm trở lên</v>
          </cell>
          <cell r="D810" t="str">
            <v>Dọc, đường kính gốc 37 cm</v>
          </cell>
          <cell r="E810" t="str">
            <v>cây</v>
          </cell>
          <cell r="F810">
            <v>519000</v>
          </cell>
        </row>
        <row r="811">
          <cell r="A811" t="str">
            <v>DOC38</v>
          </cell>
          <cell r="B811" t="str">
            <v>DOC3030</v>
          </cell>
          <cell r="C811" t="str">
            <v>Dọc, ĐK gốc từ 30 cm trở lên</v>
          </cell>
          <cell r="D811" t="str">
            <v>Dọc, đường kính gốc 38 cm</v>
          </cell>
          <cell r="E811" t="str">
            <v>cây</v>
          </cell>
          <cell r="F811">
            <v>519000</v>
          </cell>
        </row>
        <row r="812">
          <cell r="A812" t="str">
            <v>DOC39</v>
          </cell>
          <cell r="B812" t="str">
            <v>DOC3030</v>
          </cell>
          <cell r="C812" t="str">
            <v>Dọc, ĐK gốc từ 30 cm trở lên</v>
          </cell>
          <cell r="D812" t="str">
            <v>Dọc, đường kính gốc 39 cm</v>
          </cell>
          <cell r="E812" t="str">
            <v>cây</v>
          </cell>
          <cell r="F812">
            <v>519000</v>
          </cell>
        </row>
        <row r="813">
          <cell r="A813" t="str">
            <v>DOC40</v>
          </cell>
          <cell r="B813" t="str">
            <v>DOC3030</v>
          </cell>
          <cell r="C813" t="str">
            <v>Dọc, ĐK gốc từ 30 cm trở lên</v>
          </cell>
          <cell r="D813" t="str">
            <v>Dọc, đường kính gốc 40 cm</v>
          </cell>
          <cell r="E813" t="str">
            <v>cây</v>
          </cell>
          <cell r="F813">
            <v>519000</v>
          </cell>
        </row>
        <row r="814">
          <cell r="A814" t="str">
            <v>OIM</v>
          </cell>
          <cell r="B814" t="str">
            <v>OIM</v>
          </cell>
          <cell r="C814" t="str">
            <v>ổi, Mới trồng (từ 3 tháng đến dưới 1năm)</v>
          </cell>
          <cell r="D814" t="str">
            <v>ổi, mới trồng từ 3 tháng đến dưới 1 năm tuổi</v>
          </cell>
          <cell r="E814" t="str">
            <v>cây</v>
          </cell>
          <cell r="F814">
            <v>32000</v>
          </cell>
        </row>
        <row r="815">
          <cell r="A815" t="str">
            <v>OIM1</v>
          </cell>
          <cell r="B815" t="str">
            <v>OIM1</v>
          </cell>
          <cell r="C815" t="str">
            <v>ổi, Trồng từ 1 năm , cao trên 1m</v>
          </cell>
          <cell r="D815" t="str">
            <v xml:space="preserve">ổi, trồng từ 1 năm tuổi, cao trên 1 m </v>
          </cell>
          <cell r="E815" t="str">
            <v>cây</v>
          </cell>
          <cell r="F815">
            <v>49000</v>
          </cell>
        </row>
        <row r="816">
          <cell r="A816" t="str">
            <v>OI1</v>
          </cell>
          <cell r="B816" t="str">
            <v>OI1</v>
          </cell>
          <cell r="C816" t="str">
            <v>ổi, ĐK gốc 1cm ≤ Φ &lt;2cm</v>
          </cell>
          <cell r="D816" t="str">
            <v>ổi, đường kính 1 cm</v>
          </cell>
          <cell r="E816" t="str">
            <v>cây</v>
          </cell>
          <cell r="F816">
            <v>66000</v>
          </cell>
        </row>
        <row r="817">
          <cell r="A817" t="str">
            <v>OI2</v>
          </cell>
          <cell r="B817" t="str">
            <v>OI25</v>
          </cell>
          <cell r="C817" t="str">
            <v>ổi, ĐK gốc 2cm ≤ Φ &lt;5cm</v>
          </cell>
          <cell r="D817" t="str">
            <v>ổi, đường kính 2 cm</v>
          </cell>
          <cell r="E817" t="str">
            <v>cây</v>
          </cell>
          <cell r="F817">
            <v>66000</v>
          </cell>
        </row>
        <row r="818">
          <cell r="A818" t="str">
            <v>OI3</v>
          </cell>
          <cell r="B818" t="str">
            <v>OI25</v>
          </cell>
          <cell r="C818" t="str">
            <v>ổi, ĐK gốc 2cm ≤ Φ &lt;5cm</v>
          </cell>
          <cell r="D818" t="str">
            <v>ổi, đường kính 3 cm</v>
          </cell>
          <cell r="E818" t="str">
            <v>cây</v>
          </cell>
          <cell r="F818">
            <v>103000</v>
          </cell>
        </row>
        <row r="819">
          <cell r="A819" t="str">
            <v>OI4</v>
          </cell>
          <cell r="B819" t="str">
            <v>OI25</v>
          </cell>
          <cell r="C819" t="str">
            <v>ổi, ĐK gốc 2cm ≤ Φ &lt;5cm</v>
          </cell>
          <cell r="D819" t="str">
            <v>ổi, đường kính 4 cm</v>
          </cell>
          <cell r="E819" t="str">
            <v>cây</v>
          </cell>
          <cell r="F819">
            <v>103000</v>
          </cell>
        </row>
        <row r="820">
          <cell r="A820" t="str">
            <v>OI5</v>
          </cell>
          <cell r="B820" t="str">
            <v>OI57</v>
          </cell>
          <cell r="C820" t="str">
            <v>ổi, ĐK gốc 5cm ≤ Φ &lt;7cm</v>
          </cell>
          <cell r="D820" t="str">
            <v>ổi, đường kính 5 cm</v>
          </cell>
          <cell r="E820" t="str">
            <v>cây</v>
          </cell>
          <cell r="F820">
            <v>140000</v>
          </cell>
        </row>
        <row r="821">
          <cell r="A821" t="str">
            <v>OI6</v>
          </cell>
          <cell r="B821" t="str">
            <v>OI57</v>
          </cell>
          <cell r="C821" t="str">
            <v>ổi, ĐK gốc 5cm ≤ Φ &lt;7cm</v>
          </cell>
          <cell r="D821" t="str">
            <v>ổi, đường kính 6 cm</v>
          </cell>
          <cell r="E821" t="str">
            <v>cây</v>
          </cell>
          <cell r="F821">
            <v>140000</v>
          </cell>
        </row>
        <row r="822">
          <cell r="A822" t="str">
            <v>OI7</v>
          </cell>
          <cell r="B822" t="str">
            <v>OI79</v>
          </cell>
          <cell r="C822" t="str">
            <v>ổi, ĐK gốc 7cm ≤ Φ &lt;9cm</v>
          </cell>
          <cell r="D822" t="str">
            <v>ổi, đường kính 7 cm</v>
          </cell>
          <cell r="E822" t="str">
            <v>cây</v>
          </cell>
          <cell r="F822">
            <v>177000</v>
          </cell>
        </row>
        <row r="823">
          <cell r="A823" t="str">
            <v>OI8</v>
          </cell>
          <cell r="B823" t="str">
            <v>OI79</v>
          </cell>
          <cell r="C823" t="str">
            <v>ổi, ĐK gốc 7cm ≤ Φ &lt;9cm</v>
          </cell>
          <cell r="D823" t="str">
            <v>ổi, đường kính 8 cm</v>
          </cell>
          <cell r="E823" t="str">
            <v>cây</v>
          </cell>
          <cell r="F823">
            <v>177000</v>
          </cell>
        </row>
        <row r="824">
          <cell r="A824" t="str">
            <v>OI9</v>
          </cell>
          <cell r="B824" t="str">
            <v>OI912</v>
          </cell>
          <cell r="C824" t="str">
            <v>ổi, ĐK gốc 9cm ≤ Φ &lt;12cm</v>
          </cell>
          <cell r="D824" t="str">
            <v>ổi, đường kính 9 cm</v>
          </cell>
          <cell r="E824" t="str">
            <v>cây</v>
          </cell>
          <cell r="F824">
            <v>214000</v>
          </cell>
        </row>
        <row r="825">
          <cell r="A825" t="str">
            <v>OI10</v>
          </cell>
          <cell r="B825" t="str">
            <v>OI912</v>
          </cell>
          <cell r="C825" t="str">
            <v>ổi, ĐK gốc 9cm ≤ Φ &lt;12cm</v>
          </cell>
          <cell r="D825" t="str">
            <v>ổi, đường kính 10 cm</v>
          </cell>
          <cell r="E825" t="str">
            <v>cây</v>
          </cell>
          <cell r="F825">
            <v>214000</v>
          </cell>
        </row>
        <row r="826">
          <cell r="A826" t="str">
            <v>OI11</v>
          </cell>
          <cell r="B826" t="str">
            <v>OI912</v>
          </cell>
          <cell r="C826" t="str">
            <v>ổi, ĐK gốc 9cm ≤ Φ &lt;12cm</v>
          </cell>
          <cell r="D826" t="str">
            <v>ổi, đường kính 11 cm</v>
          </cell>
          <cell r="E826" t="str">
            <v>cây</v>
          </cell>
          <cell r="F826">
            <v>214000</v>
          </cell>
        </row>
        <row r="827">
          <cell r="A827" t="str">
            <v>OI12</v>
          </cell>
          <cell r="B827" t="str">
            <v>OI1215</v>
          </cell>
          <cell r="C827" t="str">
            <v>ổi, ĐK gốc 12cm ≤ Φ &lt;15cm</v>
          </cell>
          <cell r="D827" t="str">
            <v>ổi, đường kính 12 cm</v>
          </cell>
          <cell r="E827" t="str">
            <v>cây</v>
          </cell>
          <cell r="F827">
            <v>251000</v>
          </cell>
        </row>
        <row r="828">
          <cell r="A828" t="str">
            <v>OI13</v>
          </cell>
          <cell r="B828" t="str">
            <v>OI1215</v>
          </cell>
          <cell r="C828" t="str">
            <v>ổi, ĐK gốc 12cm ≤ Φ &lt;15cm</v>
          </cell>
          <cell r="D828" t="str">
            <v>ổi, đường kính 13 cm</v>
          </cell>
          <cell r="E828" t="str">
            <v>cây</v>
          </cell>
          <cell r="F828">
            <v>251000</v>
          </cell>
        </row>
        <row r="829">
          <cell r="A829" t="str">
            <v>OI14</v>
          </cell>
          <cell r="B829" t="str">
            <v>OI1215</v>
          </cell>
          <cell r="C829" t="str">
            <v>ổi, ĐK gốc 12cm ≤ Φ &lt;15cm</v>
          </cell>
          <cell r="D829" t="str">
            <v>ổi, đường kính 14 cm</v>
          </cell>
          <cell r="E829" t="str">
            <v>cây</v>
          </cell>
          <cell r="F829">
            <v>251000</v>
          </cell>
        </row>
        <row r="830">
          <cell r="A830" t="str">
            <v>OI15</v>
          </cell>
          <cell r="B830" t="str">
            <v>OI1520</v>
          </cell>
          <cell r="C830" t="str">
            <v>ổi, ĐK gốc 15cm ≤ Φ &lt;20cm</v>
          </cell>
          <cell r="D830" t="str">
            <v>ổi, đường kính 15 cm</v>
          </cell>
          <cell r="E830" t="str">
            <v>cây</v>
          </cell>
          <cell r="F830">
            <v>318000</v>
          </cell>
        </row>
        <row r="831">
          <cell r="A831" t="str">
            <v>OI16</v>
          </cell>
          <cell r="B831" t="str">
            <v>OI1520</v>
          </cell>
          <cell r="C831" t="str">
            <v>ổi, ĐK gốc 15cm ≤ Φ &lt;20cm</v>
          </cell>
          <cell r="D831" t="str">
            <v>ổi, đường kính 16 cm</v>
          </cell>
          <cell r="E831" t="str">
            <v>cây</v>
          </cell>
          <cell r="F831">
            <v>318000</v>
          </cell>
        </row>
        <row r="832">
          <cell r="A832" t="str">
            <v>OI17</v>
          </cell>
          <cell r="B832" t="str">
            <v>OI1520</v>
          </cell>
          <cell r="C832" t="str">
            <v>ổi, ĐK gốc 15cm ≤ Φ &lt;20cm</v>
          </cell>
          <cell r="D832" t="str">
            <v>ổi, đường kính 17 cm</v>
          </cell>
          <cell r="E832" t="str">
            <v>cây</v>
          </cell>
          <cell r="F832">
            <v>318000</v>
          </cell>
        </row>
        <row r="833">
          <cell r="A833" t="str">
            <v>OI18</v>
          </cell>
          <cell r="B833" t="str">
            <v>OI1520</v>
          </cell>
          <cell r="C833" t="str">
            <v>ổi, ĐK gốc 15cm ≤ Φ &lt;20cm</v>
          </cell>
          <cell r="D833" t="str">
            <v>ổi, đường kính 18 cm</v>
          </cell>
          <cell r="E833" t="str">
            <v>cây</v>
          </cell>
          <cell r="F833">
            <v>318000</v>
          </cell>
        </row>
        <row r="834">
          <cell r="A834" t="str">
            <v>OI19</v>
          </cell>
          <cell r="B834" t="str">
            <v>OI1520</v>
          </cell>
          <cell r="C834" t="str">
            <v>ổi, ĐK gốc 15cm ≤ Φ &lt;20cm</v>
          </cell>
          <cell r="D834" t="str">
            <v>ổi, đường kính 19 cm</v>
          </cell>
          <cell r="E834" t="str">
            <v>cây</v>
          </cell>
          <cell r="F834">
            <v>318000</v>
          </cell>
        </row>
        <row r="835">
          <cell r="A835" t="str">
            <v>OI20</v>
          </cell>
          <cell r="B835" t="str">
            <v>OI2025</v>
          </cell>
          <cell r="C835" t="str">
            <v>ổi, ĐK gốc 20cm ≤ Φ &lt;25cm</v>
          </cell>
          <cell r="D835" t="str">
            <v xml:space="preserve">ổi, đường kính 20 cm </v>
          </cell>
          <cell r="E835" t="str">
            <v>cây</v>
          </cell>
          <cell r="F835">
            <v>385000</v>
          </cell>
        </row>
        <row r="836">
          <cell r="A836" t="str">
            <v>OI21</v>
          </cell>
          <cell r="B836" t="str">
            <v>OI2025</v>
          </cell>
          <cell r="C836" t="str">
            <v>ổi, ĐK gốc 20cm ≤ Φ &lt;25cm</v>
          </cell>
          <cell r="D836" t="str">
            <v xml:space="preserve">ổi, đường kính 21 cm </v>
          </cell>
          <cell r="E836" t="str">
            <v>cây</v>
          </cell>
          <cell r="F836">
            <v>385000</v>
          </cell>
        </row>
        <row r="837">
          <cell r="A837" t="str">
            <v>OI22</v>
          </cell>
          <cell r="B837" t="str">
            <v>OI2025</v>
          </cell>
          <cell r="C837" t="str">
            <v>ổi, ĐK gốc 20cm ≤ Φ &lt;25cm</v>
          </cell>
          <cell r="D837" t="str">
            <v xml:space="preserve">ổi, đường kính 22 cm </v>
          </cell>
          <cell r="E837" t="str">
            <v>cây</v>
          </cell>
          <cell r="F837">
            <v>385000</v>
          </cell>
        </row>
        <row r="838">
          <cell r="A838" t="str">
            <v>OI23</v>
          </cell>
          <cell r="B838" t="str">
            <v>OI2025</v>
          </cell>
          <cell r="C838" t="str">
            <v>ổi, ĐK gốc 20cm ≤ Φ &lt;25cm</v>
          </cell>
          <cell r="D838" t="str">
            <v xml:space="preserve">ổi, đường kính 23 cm </v>
          </cell>
          <cell r="E838" t="str">
            <v>cây</v>
          </cell>
          <cell r="F838">
            <v>385000</v>
          </cell>
        </row>
        <row r="839">
          <cell r="A839" t="str">
            <v>OI24</v>
          </cell>
          <cell r="B839" t="str">
            <v>OI2025</v>
          </cell>
          <cell r="C839" t="str">
            <v>ổi, ĐK gốc 20cm ≤ Φ &lt;25cm</v>
          </cell>
          <cell r="D839" t="str">
            <v xml:space="preserve">ổi, đường kính 24 cm </v>
          </cell>
          <cell r="E839" t="str">
            <v>cây</v>
          </cell>
          <cell r="F839">
            <v>385000</v>
          </cell>
        </row>
        <row r="840">
          <cell r="A840" t="str">
            <v>OI25</v>
          </cell>
          <cell r="B840" t="str">
            <v>OI2530</v>
          </cell>
          <cell r="C840" t="str">
            <v>ổi, ĐK gốc 25cm ≤ Φ &lt;30cm</v>
          </cell>
          <cell r="D840" t="str">
            <v xml:space="preserve">ổi, đường kính 25 cm </v>
          </cell>
          <cell r="E840" t="str">
            <v>cây</v>
          </cell>
          <cell r="F840">
            <v>452000</v>
          </cell>
        </row>
        <row r="841">
          <cell r="A841" t="str">
            <v>OI26</v>
          </cell>
          <cell r="B841" t="str">
            <v>OI2530</v>
          </cell>
          <cell r="C841" t="str">
            <v>ổi, ĐK gốc 25cm ≤ Φ &lt;30cm</v>
          </cell>
          <cell r="D841" t="str">
            <v xml:space="preserve">ổi, đường kính 26 cm </v>
          </cell>
          <cell r="E841" t="str">
            <v>cây</v>
          </cell>
          <cell r="F841">
            <v>452000</v>
          </cell>
        </row>
        <row r="842">
          <cell r="A842" t="str">
            <v>OI27</v>
          </cell>
          <cell r="B842" t="str">
            <v>OI2530</v>
          </cell>
          <cell r="C842" t="str">
            <v>ổi, ĐK gốc 25cm ≤ Φ &lt;30cm</v>
          </cell>
          <cell r="D842" t="str">
            <v xml:space="preserve">ổi, đường kính 27 cm </v>
          </cell>
          <cell r="E842" t="str">
            <v>cây</v>
          </cell>
          <cell r="F842">
            <v>452000</v>
          </cell>
        </row>
        <row r="843">
          <cell r="A843" t="str">
            <v>OI28</v>
          </cell>
          <cell r="B843" t="str">
            <v>OI2530</v>
          </cell>
          <cell r="C843" t="str">
            <v>ổi, ĐK gốc 25cm ≤ Φ &lt;30cm</v>
          </cell>
          <cell r="D843" t="str">
            <v xml:space="preserve">ổi, đường kính 28 cm </v>
          </cell>
          <cell r="E843" t="str">
            <v>cây</v>
          </cell>
          <cell r="F843">
            <v>452000</v>
          </cell>
        </row>
        <row r="844">
          <cell r="A844" t="str">
            <v>OI29</v>
          </cell>
          <cell r="B844" t="str">
            <v>OI2530</v>
          </cell>
          <cell r="C844" t="str">
            <v>ổi, ĐK gốc 25cm ≤ Φ &lt;30cm</v>
          </cell>
          <cell r="D844" t="str">
            <v xml:space="preserve">ổi, đường kính 29 cm </v>
          </cell>
          <cell r="E844" t="str">
            <v>cây</v>
          </cell>
          <cell r="F844">
            <v>452000</v>
          </cell>
        </row>
        <row r="845">
          <cell r="A845" t="str">
            <v>OI30</v>
          </cell>
          <cell r="B845" t="str">
            <v>OI3030</v>
          </cell>
          <cell r="C845" t="str">
            <v>ổi, ĐK gốc từ 30 cm trở lên</v>
          </cell>
          <cell r="D845" t="str">
            <v xml:space="preserve">ổi, đường kính 30 cm </v>
          </cell>
          <cell r="E845" t="str">
            <v>cây</v>
          </cell>
          <cell r="F845">
            <v>519000</v>
          </cell>
        </row>
        <row r="846">
          <cell r="A846" t="str">
            <v>OI31</v>
          </cell>
          <cell r="B846" t="str">
            <v>OI3030</v>
          </cell>
          <cell r="C846" t="str">
            <v>ổi, ĐK gốc từ 30 cm trở lên</v>
          </cell>
          <cell r="D846" t="str">
            <v xml:space="preserve">ổi, đường kính 31 cm </v>
          </cell>
          <cell r="E846" t="str">
            <v>cây</v>
          </cell>
          <cell r="F846">
            <v>519000</v>
          </cell>
        </row>
        <row r="847">
          <cell r="A847" t="str">
            <v>OI32</v>
          </cell>
          <cell r="B847" t="str">
            <v>OI3030</v>
          </cell>
          <cell r="C847" t="str">
            <v>ổi, ĐK gốc từ 30 cm trở lên</v>
          </cell>
          <cell r="D847" t="str">
            <v xml:space="preserve">ổi, đường kính 32 cm </v>
          </cell>
          <cell r="E847" t="str">
            <v>cây</v>
          </cell>
          <cell r="F847">
            <v>519000</v>
          </cell>
        </row>
        <row r="848">
          <cell r="A848" t="str">
            <v>OI33</v>
          </cell>
          <cell r="B848" t="str">
            <v>OI3030</v>
          </cell>
          <cell r="C848" t="str">
            <v>ổi, ĐK gốc từ 30 cm trở lên</v>
          </cell>
          <cell r="D848" t="str">
            <v xml:space="preserve">ổi, đường kính 33 cm </v>
          </cell>
          <cell r="E848" t="str">
            <v>cây</v>
          </cell>
          <cell r="F848">
            <v>519000</v>
          </cell>
        </row>
        <row r="849">
          <cell r="A849" t="str">
            <v>OI34</v>
          </cell>
          <cell r="B849" t="str">
            <v>OI3030</v>
          </cell>
          <cell r="C849" t="str">
            <v>ổi, ĐK gốc từ 30 cm trở lên</v>
          </cell>
          <cell r="D849" t="str">
            <v xml:space="preserve">ổi, đường kính 34 cm </v>
          </cell>
          <cell r="E849" t="str">
            <v>cây</v>
          </cell>
          <cell r="F849">
            <v>519000</v>
          </cell>
        </row>
        <row r="850">
          <cell r="A850" t="str">
            <v>OI35</v>
          </cell>
          <cell r="B850" t="str">
            <v>OI3030</v>
          </cell>
          <cell r="C850" t="str">
            <v>ổi, ĐK gốc từ 30 cm trở lên</v>
          </cell>
          <cell r="D850" t="str">
            <v xml:space="preserve">ổi, đường kính 35 cm </v>
          </cell>
          <cell r="E850" t="str">
            <v>cây</v>
          </cell>
          <cell r="F850">
            <v>519000</v>
          </cell>
        </row>
        <row r="851">
          <cell r="A851" t="str">
            <v>OI36</v>
          </cell>
          <cell r="B851" t="str">
            <v>OI3030</v>
          </cell>
          <cell r="C851" t="str">
            <v>ổi, ĐK gốc từ 30 cm trở lên</v>
          </cell>
          <cell r="D851" t="str">
            <v xml:space="preserve">ổi, đường kính 36 cm </v>
          </cell>
          <cell r="E851" t="str">
            <v>cây</v>
          </cell>
          <cell r="F851">
            <v>519000</v>
          </cell>
        </row>
        <row r="852">
          <cell r="A852" t="str">
            <v>OI37</v>
          </cell>
          <cell r="B852" t="str">
            <v>OI3030</v>
          </cell>
          <cell r="C852" t="str">
            <v>ổi, ĐK gốc từ 30 cm trở lên</v>
          </cell>
          <cell r="D852" t="str">
            <v xml:space="preserve">ổi, đường kính 37 cm </v>
          </cell>
          <cell r="E852" t="str">
            <v>cây</v>
          </cell>
          <cell r="F852">
            <v>519000</v>
          </cell>
        </row>
        <row r="853">
          <cell r="A853" t="str">
            <v>OI38</v>
          </cell>
          <cell r="B853" t="str">
            <v>OI3030</v>
          </cell>
          <cell r="C853" t="str">
            <v>ổi, ĐK gốc từ 30 cm trở lên</v>
          </cell>
          <cell r="D853" t="str">
            <v xml:space="preserve">ổi, đường kính 38 cm </v>
          </cell>
          <cell r="E853" t="str">
            <v>cây</v>
          </cell>
          <cell r="F853">
            <v>519000</v>
          </cell>
        </row>
        <row r="854">
          <cell r="A854" t="str">
            <v>OI39</v>
          </cell>
          <cell r="B854" t="str">
            <v>OI3030</v>
          </cell>
          <cell r="C854" t="str">
            <v>ổi, ĐK gốc từ 30 cm trở lên</v>
          </cell>
          <cell r="D854" t="str">
            <v xml:space="preserve">ổi, đường kính 39 cm </v>
          </cell>
          <cell r="E854" t="str">
            <v>cây</v>
          </cell>
          <cell r="F854">
            <v>519000</v>
          </cell>
        </row>
        <row r="855">
          <cell r="A855" t="str">
            <v>OI40</v>
          </cell>
          <cell r="B855" t="str">
            <v>OI3030</v>
          </cell>
          <cell r="C855" t="str">
            <v>ổi, ĐK gốc từ 30 cm trở lên</v>
          </cell>
          <cell r="D855" t="str">
            <v xml:space="preserve">ổi, đường kính 40 cm </v>
          </cell>
          <cell r="E855" t="str">
            <v>cây</v>
          </cell>
          <cell r="F855">
            <v>519000</v>
          </cell>
        </row>
        <row r="856">
          <cell r="A856" t="str">
            <v>DOIM</v>
          </cell>
          <cell r="B856" t="str">
            <v>DOIM</v>
          </cell>
          <cell r="C856" t="str">
            <v>Doi, Mới trồng (từ 3 tháng đến dưới 1năm)</v>
          </cell>
          <cell r="D856" t="str">
            <v>Doi, mới trồng từ 3 tháng đến dưới 1 năm tuổi</v>
          </cell>
          <cell r="E856" t="str">
            <v>cây</v>
          </cell>
          <cell r="F856">
            <v>32000</v>
          </cell>
        </row>
        <row r="857">
          <cell r="A857" t="str">
            <v>DOIM1</v>
          </cell>
          <cell r="B857" t="str">
            <v>DOIM1</v>
          </cell>
          <cell r="C857" t="str">
            <v>Doi, Trồng từ 1 năm , cao trên 1m</v>
          </cell>
          <cell r="D857" t="str">
            <v xml:space="preserve">Doi, trồng từ 1 năm tuổi, cao trên 1 m </v>
          </cell>
          <cell r="E857" t="str">
            <v>cây</v>
          </cell>
          <cell r="F857">
            <v>49000</v>
          </cell>
        </row>
        <row r="858">
          <cell r="A858" t="str">
            <v>DOI1</v>
          </cell>
          <cell r="B858" t="str">
            <v>DOI1</v>
          </cell>
          <cell r="C858" t="str">
            <v>Doi, ĐK gốc 1cm ≤ Φ &lt;2cm</v>
          </cell>
          <cell r="D858" t="str">
            <v>Doi, đường kính 1 cm</v>
          </cell>
          <cell r="E858" t="str">
            <v>cây</v>
          </cell>
          <cell r="F858">
            <v>66000</v>
          </cell>
        </row>
        <row r="859">
          <cell r="A859" t="str">
            <v>DOI2</v>
          </cell>
          <cell r="B859" t="str">
            <v>DOI25</v>
          </cell>
          <cell r="C859" t="str">
            <v>Doi, ĐK gốc 2cm ≤ Φ &lt;5cm</v>
          </cell>
          <cell r="D859" t="str">
            <v>Doi, đường kính 2 cm</v>
          </cell>
          <cell r="E859" t="str">
            <v>cây</v>
          </cell>
          <cell r="F859">
            <v>66000</v>
          </cell>
        </row>
        <row r="860">
          <cell r="A860" t="str">
            <v>DOI3</v>
          </cell>
          <cell r="B860" t="str">
            <v>DOI25</v>
          </cell>
          <cell r="C860" t="str">
            <v>Doi, ĐK gốc 2cm ≤ Φ &lt;5cm</v>
          </cell>
          <cell r="D860" t="str">
            <v>Doi, đường kính 3 cm</v>
          </cell>
          <cell r="E860" t="str">
            <v>cây</v>
          </cell>
          <cell r="F860">
            <v>103000</v>
          </cell>
        </row>
        <row r="861">
          <cell r="A861" t="str">
            <v>DOI4</v>
          </cell>
          <cell r="B861" t="str">
            <v>DOI25</v>
          </cell>
          <cell r="C861" t="str">
            <v>Doi, ĐK gốc 2cm ≤ Φ &lt;5cm</v>
          </cell>
          <cell r="D861" t="str">
            <v>Doi, đường kính 4 cm</v>
          </cell>
          <cell r="E861" t="str">
            <v>cây</v>
          </cell>
          <cell r="F861">
            <v>103000</v>
          </cell>
        </row>
        <row r="862">
          <cell r="A862" t="str">
            <v>DOI5</v>
          </cell>
          <cell r="B862" t="str">
            <v>DOI57</v>
          </cell>
          <cell r="C862" t="str">
            <v>Doi, ĐK gốc 5cm ≤ Φ &lt;7cm</v>
          </cell>
          <cell r="D862" t="str">
            <v>Doi, đường kính 5 cm</v>
          </cell>
          <cell r="E862" t="str">
            <v>cây</v>
          </cell>
          <cell r="F862">
            <v>140000</v>
          </cell>
        </row>
        <row r="863">
          <cell r="A863" t="str">
            <v>DOI6</v>
          </cell>
          <cell r="B863" t="str">
            <v>DOI57</v>
          </cell>
          <cell r="C863" t="str">
            <v>Doi, ĐK gốc 5cm ≤ Φ &lt;7cm</v>
          </cell>
          <cell r="D863" t="str">
            <v>Doi, đường kính 6 cm</v>
          </cell>
          <cell r="E863" t="str">
            <v>cây</v>
          </cell>
          <cell r="F863">
            <v>140000</v>
          </cell>
        </row>
        <row r="864">
          <cell r="A864" t="str">
            <v>DOI7</v>
          </cell>
          <cell r="B864" t="str">
            <v>DOI79</v>
          </cell>
          <cell r="C864" t="str">
            <v>Doi, ĐK gốc 7cm ≤ Φ &lt;9cm</v>
          </cell>
          <cell r="D864" t="str">
            <v>Doi, đường kính 7 cm</v>
          </cell>
          <cell r="E864" t="str">
            <v>cây</v>
          </cell>
          <cell r="F864">
            <v>177000</v>
          </cell>
        </row>
        <row r="865">
          <cell r="A865" t="str">
            <v>DOI8</v>
          </cell>
          <cell r="B865" t="str">
            <v>DOI79</v>
          </cell>
          <cell r="C865" t="str">
            <v>Doi, ĐK gốc 7cm ≤ Φ &lt;9cm</v>
          </cell>
          <cell r="D865" t="str">
            <v>Doi, đường kính 8 cm</v>
          </cell>
          <cell r="E865" t="str">
            <v>cây</v>
          </cell>
          <cell r="F865">
            <v>177000</v>
          </cell>
        </row>
        <row r="866">
          <cell r="A866" t="str">
            <v>DOI9</v>
          </cell>
          <cell r="B866" t="str">
            <v>DOI912</v>
          </cell>
          <cell r="C866" t="str">
            <v>Doi, ĐK gốc 9cm ≤ Φ &lt;12cm</v>
          </cell>
          <cell r="D866" t="str">
            <v>Doi, đường kính 9 cm</v>
          </cell>
          <cell r="E866" t="str">
            <v>cây</v>
          </cell>
          <cell r="F866">
            <v>214000</v>
          </cell>
        </row>
        <row r="867">
          <cell r="A867" t="str">
            <v>DOI10</v>
          </cell>
          <cell r="B867" t="str">
            <v>DOI912</v>
          </cell>
          <cell r="C867" t="str">
            <v>Doi, ĐK gốc 9cm ≤ Φ &lt;12cm</v>
          </cell>
          <cell r="D867" t="str">
            <v>Doi, đường kính 10 cm</v>
          </cell>
          <cell r="E867" t="str">
            <v>cây</v>
          </cell>
          <cell r="F867">
            <v>214000</v>
          </cell>
        </row>
        <row r="868">
          <cell r="A868" t="str">
            <v>DOI11</v>
          </cell>
          <cell r="B868" t="str">
            <v>DOI912</v>
          </cell>
          <cell r="C868" t="str">
            <v>Doi, ĐK gốc 9cm ≤ Φ &lt;12cm</v>
          </cell>
          <cell r="D868" t="str">
            <v>Doi, đường kính 11 cm</v>
          </cell>
          <cell r="E868" t="str">
            <v>cây</v>
          </cell>
          <cell r="F868">
            <v>214000</v>
          </cell>
        </row>
        <row r="869">
          <cell r="A869" t="str">
            <v>DOI12</v>
          </cell>
          <cell r="B869" t="str">
            <v>DOI1215</v>
          </cell>
          <cell r="C869" t="str">
            <v>Doi, ĐK gốc 12cm ≤ Φ &lt;15cm</v>
          </cell>
          <cell r="D869" t="str">
            <v>Doi, đường kính 12 cm</v>
          </cell>
          <cell r="E869" t="str">
            <v>cây</v>
          </cell>
          <cell r="F869">
            <v>251000</v>
          </cell>
        </row>
        <row r="870">
          <cell r="A870" t="str">
            <v>DOI13</v>
          </cell>
          <cell r="B870" t="str">
            <v>DOI1215</v>
          </cell>
          <cell r="C870" t="str">
            <v>Doi, ĐK gốc 12cm ≤ Φ &lt;15cm</v>
          </cell>
          <cell r="D870" t="str">
            <v>Doi, đường kính 13 cm</v>
          </cell>
          <cell r="E870" t="str">
            <v>cây</v>
          </cell>
          <cell r="F870">
            <v>251000</v>
          </cell>
        </row>
        <row r="871">
          <cell r="A871" t="str">
            <v>DOI14</v>
          </cell>
          <cell r="B871" t="str">
            <v>DOI1215</v>
          </cell>
          <cell r="C871" t="str">
            <v>Doi, ĐK gốc 12cm ≤ Φ &lt;15cm</v>
          </cell>
          <cell r="D871" t="str">
            <v>Doi, đường kính 14 cm</v>
          </cell>
          <cell r="E871" t="str">
            <v>cây</v>
          </cell>
          <cell r="F871">
            <v>251000</v>
          </cell>
        </row>
        <row r="872">
          <cell r="A872" t="str">
            <v>DOI15</v>
          </cell>
          <cell r="B872" t="str">
            <v>DOI1520</v>
          </cell>
          <cell r="C872" t="str">
            <v>Doi, ĐK gốc 15cm ≤ Φ &lt;20cm</v>
          </cell>
          <cell r="D872" t="str">
            <v>Doi, đường kính 15 cm</v>
          </cell>
          <cell r="E872" t="str">
            <v>cây</v>
          </cell>
          <cell r="F872">
            <v>318000</v>
          </cell>
        </row>
        <row r="873">
          <cell r="A873" t="str">
            <v>DOI16</v>
          </cell>
          <cell r="B873" t="str">
            <v>DOI1520</v>
          </cell>
          <cell r="C873" t="str">
            <v>Doi, ĐK gốc 15cm ≤ Φ &lt;20cm</v>
          </cell>
          <cell r="D873" t="str">
            <v>Doi, đường kính 16 cm</v>
          </cell>
          <cell r="E873" t="str">
            <v>cây</v>
          </cell>
          <cell r="F873">
            <v>318000</v>
          </cell>
        </row>
        <row r="874">
          <cell r="A874" t="str">
            <v>DOI17</v>
          </cell>
          <cell r="B874" t="str">
            <v>DOI1520</v>
          </cell>
          <cell r="C874" t="str">
            <v>Doi, ĐK gốc 15cm ≤ Φ &lt;20cm</v>
          </cell>
          <cell r="D874" t="str">
            <v>Doi, đường kính 17 cm</v>
          </cell>
          <cell r="E874" t="str">
            <v>cây</v>
          </cell>
          <cell r="F874">
            <v>318000</v>
          </cell>
        </row>
        <row r="875">
          <cell r="A875" t="str">
            <v>DOI18</v>
          </cell>
          <cell r="B875" t="str">
            <v>DOI1520</v>
          </cell>
          <cell r="C875" t="str">
            <v>Doi, ĐK gốc 15cm ≤ Φ &lt;20cm</v>
          </cell>
          <cell r="D875" t="str">
            <v>Doi, đường kính 18 cm</v>
          </cell>
          <cell r="E875" t="str">
            <v>cây</v>
          </cell>
          <cell r="F875">
            <v>318000</v>
          </cell>
        </row>
        <row r="876">
          <cell r="A876" t="str">
            <v>DOI19</v>
          </cell>
          <cell r="B876" t="str">
            <v>DOI1520</v>
          </cell>
          <cell r="C876" t="str">
            <v>Doi, ĐK gốc 15cm ≤ Φ &lt;20cm</v>
          </cell>
          <cell r="D876" t="str">
            <v>Doi, đường kính 19 cm</v>
          </cell>
          <cell r="E876" t="str">
            <v>cây</v>
          </cell>
          <cell r="F876">
            <v>318000</v>
          </cell>
        </row>
        <row r="877">
          <cell r="A877" t="str">
            <v>DOI20</v>
          </cell>
          <cell r="B877" t="str">
            <v>DOI2025</v>
          </cell>
          <cell r="C877" t="str">
            <v>Doi, ĐK gốc 20cm ≤ Φ &lt;25cm</v>
          </cell>
          <cell r="D877" t="str">
            <v xml:space="preserve">Doi, đường kính 20 cm </v>
          </cell>
          <cell r="E877" t="str">
            <v>cây</v>
          </cell>
          <cell r="F877">
            <v>385000</v>
          </cell>
        </row>
        <row r="878">
          <cell r="A878" t="str">
            <v>DOI21</v>
          </cell>
          <cell r="B878" t="str">
            <v>DOI2025</v>
          </cell>
          <cell r="C878" t="str">
            <v>Doi, ĐK gốc 20cm ≤ Φ &lt;25cm</v>
          </cell>
          <cell r="D878" t="str">
            <v xml:space="preserve">Doi, đường kính 21 cm </v>
          </cell>
          <cell r="E878" t="str">
            <v>cây</v>
          </cell>
          <cell r="F878">
            <v>385000</v>
          </cell>
        </row>
        <row r="879">
          <cell r="A879" t="str">
            <v>DOI22</v>
          </cell>
          <cell r="B879" t="str">
            <v>DOI2025</v>
          </cell>
          <cell r="C879" t="str">
            <v>Doi, ĐK gốc 20cm ≤ Φ &lt;25cm</v>
          </cell>
          <cell r="D879" t="str">
            <v xml:space="preserve">Doi, đường kính 22 cm </v>
          </cell>
          <cell r="E879" t="str">
            <v>cây</v>
          </cell>
          <cell r="F879">
            <v>385000</v>
          </cell>
        </row>
        <row r="880">
          <cell r="A880" t="str">
            <v>DOI23</v>
          </cell>
          <cell r="B880" t="str">
            <v>DOI2025</v>
          </cell>
          <cell r="C880" t="str">
            <v>Doi, ĐK gốc 20cm ≤ Φ &lt;25cm</v>
          </cell>
          <cell r="D880" t="str">
            <v xml:space="preserve">Doi, đường kính 23 cm </v>
          </cell>
          <cell r="E880" t="str">
            <v>cây</v>
          </cell>
          <cell r="F880">
            <v>385000</v>
          </cell>
        </row>
        <row r="881">
          <cell r="A881" t="str">
            <v>DOI24</v>
          </cell>
          <cell r="B881" t="str">
            <v>DOI2025</v>
          </cell>
          <cell r="C881" t="str">
            <v>Doi, ĐK gốc 20cm ≤ Φ &lt;25cm</v>
          </cell>
          <cell r="D881" t="str">
            <v xml:space="preserve">Doi, đường kính 24 cm </v>
          </cell>
          <cell r="E881" t="str">
            <v>cây</v>
          </cell>
          <cell r="F881">
            <v>385000</v>
          </cell>
        </row>
        <row r="882">
          <cell r="A882" t="str">
            <v>DOI25</v>
          </cell>
          <cell r="B882" t="str">
            <v>DOI2530</v>
          </cell>
          <cell r="C882" t="str">
            <v>Doi, ĐK gốc 25cm ≤ Φ &lt;30cm</v>
          </cell>
          <cell r="D882" t="str">
            <v xml:space="preserve">Doi, đường kính 25 cm </v>
          </cell>
          <cell r="E882" t="str">
            <v>cây</v>
          </cell>
          <cell r="F882">
            <v>452000</v>
          </cell>
        </row>
        <row r="883">
          <cell r="A883" t="str">
            <v>DOI26</v>
          </cell>
          <cell r="B883" t="str">
            <v>DOI2530</v>
          </cell>
          <cell r="C883" t="str">
            <v>Doi, ĐK gốc 25cm ≤ Φ &lt;30cm</v>
          </cell>
          <cell r="D883" t="str">
            <v xml:space="preserve">Doi, đường kính 26 cm </v>
          </cell>
          <cell r="E883" t="str">
            <v>cây</v>
          </cell>
          <cell r="F883">
            <v>452000</v>
          </cell>
        </row>
        <row r="884">
          <cell r="A884" t="str">
            <v>DOI27</v>
          </cell>
          <cell r="B884" t="str">
            <v>DOI2530</v>
          </cell>
          <cell r="C884" t="str">
            <v>Doi, ĐK gốc 25cm ≤ Φ &lt;30cm</v>
          </cell>
          <cell r="D884" t="str">
            <v xml:space="preserve">Doi, đường kính 27 cm </v>
          </cell>
          <cell r="E884" t="str">
            <v>cây</v>
          </cell>
          <cell r="F884">
            <v>452000</v>
          </cell>
        </row>
        <row r="885">
          <cell r="A885" t="str">
            <v>DOI28</v>
          </cell>
          <cell r="B885" t="str">
            <v>DOI2530</v>
          </cell>
          <cell r="C885" t="str">
            <v>Doi, ĐK gốc 25cm ≤ Φ &lt;30cm</v>
          </cell>
          <cell r="D885" t="str">
            <v xml:space="preserve">Doi, đường kính 28 cm </v>
          </cell>
          <cell r="E885" t="str">
            <v>cây</v>
          </cell>
          <cell r="F885">
            <v>452000</v>
          </cell>
        </row>
        <row r="886">
          <cell r="A886" t="str">
            <v>DOI29</v>
          </cell>
          <cell r="B886" t="str">
            <v>DOI2530</v>
          </cell>
          <cell r="C886" t="str">
            <v>Doi, ĐK gốc 25cm ≤ Φ &lt;30cm</v>
          </cell>
          <cell r="D886" t="str">
            <v xml:space="preserve">Doi, đường kính 29 cm </v>
          </cell>
          <cell r="E886" t="str">
            <v>cây</v>
          </cell>
          <cell r="F886">
            <v>452000</v>
          </cell>
        </row>
        <row r="887">
          <cell r="A887" t="str">
            <v>DOI30</v>
          </cell>
          <cell r="B887" t="str">
            <v>DOI3030</v>
          </cell>
          <cell r="C887" t="str">
            <v>Doi, ĐK gốc từ 30 cm trở lên</v>
          </cell>
          <cell r="D887" t="str">
            <v xml:space="preserve">Doi, đường kính 30 cm </v>
          </cell>
          <cell r="E887" t="str">
            <v>cây</v>
          </cell>
          <cell r="F887">
            <v>519000</v>
          </cell>
        </row>
        <row r="888">
          <cell r="A888" t="str">
            <v>DOI31</v>
          </cell>
          <cell r="B888" t="str">
            <v>DOI3030</v>
          </cell>
          <cell r="C888" t="str">
            <v>Doi, ĐK gốc từ 30 cm trở lên</v>
          </cell>
          <cell r="D888" t="str">
            <v xml:space="preserve">Doi, đường kính 31 cm </v>
          </cell>
          <cell r="E888" t="str">
            <v>cây</v>
          </cell>
          <cell r="F888">
            <v>519000</v>
          </cell>
        </row>
        <row r="889">
          <cell r="A889" t="str">
            <v>DOI32</v>
          </cell>
          <cell r="B889" t="str">
            <v>DOI3030</v>
          </cell>
          <cell r="C889" t="str">
            <v>Doi, ĐK gốc từ 30 cm trở lên</v>
          </cell>
          <cell r="D889" t="str">
            <v xml:space="preserve">Doi, đường kính 32 cm </v>
          </cell>
          <cell r="E889" t="str">
            <v>cây</v>
          </cell>
          <cell r="F889">
            <v>519000</v>
          </cell>
        </row>
        <row r="890">
          <cell r="A890" t="str">
            <v>DOI33</v>
          </cell>
          <cell r="B890" t="str">
            <v>DOI3030</v>
          </cell>
          <cell r="C890" t="str">
            <v>Doi, ĐK gốc từ 30 cm trở lên</v>
          </cell>
          <cell r="D890" t="str">
            <v xml:space="preserve">Doi, đường kính 33 cm </v>
          </cell>
          <cell r="E890" t="str">
            <v>cây</v>
          </cell>
          <cell r="F890">
            <v>519000</v>
          </cell>
        </row>
        <row r="891">
          <cell r="A891" t="str">
            <v>DOI34</v>
          </cell>
          <cell r="B891" t="str">
            <v>DOI3030</v>
          </cell>
          <cell r="C891" t="str">
            <v>Doi, ĐK gốc từ 30 cm trở lên</v>
          </cell>
          <cell r="D891" t="str">
            <v xml:space="preserve">Doi, đường kính 34 cm </v>
          </cell>
          <cell r="E891" t="str">
            <v>cây</v>
          </cell>
          <cell r="F891">
            <v>519000</v>
          </cell>
        </row>
        <row r="892">
          <cell r="A892" t="str">
            <v>DOI35</v>
          </cell>
          <cell r="B892" t="str">
            <v>DOI3030</v>
          </cell>
          <cell r="C892" t="str">
            <v>Doi, ĐK gốc từ 30 cm trở lên</v>
          </cell>
          <cell r="D892" t="str">
            <v xml:space="preserve">Doi, đường kính 35 cm </v>
          </cell>
          <cell r="E892" t="str">
            <v>cây</v>
          </cell>
          <cell r="F892">
            <v>519000</v>
          </cell>
        </row>
        <row r="893">
          <cell r="A893" t="str">
            <v>DOI36</v>
          </cell>
          <cell r="B893" t="str">
            <v>DOI3030</v>
          </cell>
          <cell r="C893" t="str">
            <v>Doi, ĐK gốc từ 30 cm trở lên</v>
          </cell>
          <cell r="D893" t="str">
            <v xml:space="preserve">Doi, đường kính 36 cm </v>
          </cell>
          <cell r="E893" t="str">
            <v>cây</v>
          </cell>
          <cell r="F893">
            <v>519000</v>
          </cell>
        </row>
        <row r="894">
          <cell r="A894" t="str">
            <v>DOI37</v>
          </cell>
          <cell r="B894" t="str">
            <v>DOI3030</v>
          </cell>
          <cell r="C894" t="str">
            <v>Doi, ĐK gốc từ 30 cm trở lên</v>
          </cell>
          <cell r="D894" t="str">
            <v xml:space="preserve">Doi, đường kính 37 cm </v>
          </cell>
          <cell r="E894" t="str">
            <v>cây</v>
          </cell>
          <cell r="F894">
            <v>519000</v>
          </cell>
        </row>
        <row r="895">
          <cell r="A895" t="str">
            <v>DOI38</v>
          </cell>
          <cell r="B895" t="str">
            <v>DOI3030</v>
          </cell>
          <cell r="C895" t="str">
            <v>Doi, ĐK gốc từ 30 cm trở lên</v>
          </cell>
          <cell r="D895" t="str">
            <v xml:space="preserve">Doi, đường kính 38 cm </v>
          </cell>
          <cell r="E895" t="str">
            <v>cây</v>
          </cell>
          <cell r="F895">
            <v>519000</v>
          </cell>
        </row>
        <row r="896">
          <cell r="A896" t="str">
            <v>DOI39</v>
          </cell>
          <cell r="B896" t="str">
            <v>DOI3030</v>
          </cell>
          <cell r="C896" t="str">
            <v>Doi, ĐK gốc từ 30 cm trở lên</v>
          </cell>
          <cell r="D896" t="str">
            <v xml:space="preserve">Doi, đường kính 39 cm </v>
          </cell>
          <cell r="E896" t="str">
            <v>cây</v>
          </cell>
          <cell r="F896">
            <v>519000</v>
          </cell>
        </row>
        <row r="897">
          <cell r="A897" t="str">
            <v>DOI40</v>
          </cell>
          <cell r="B897" t="str">
            <v>DOI3030</v>
          </cell>
          <cell r="C897" t="str">
            <v>ĐK gốc từ 30 cm trở lên</v>
          </cell>
          <cell r="D897" t="str">
            <v xml:space="preserve">Doi, đường kính 40 cm </v>
          </cell>
          <cell r="E897" t="str">
            <v>cây</v>
          </cell>
          <cell r="F897">
            <v>519000</v>
          </cell>
        </row>
        <row r="898">
          <cell r="A898" t="str">
            <v>THIM</v>
          </cell>
          <cell r="B898" t="str">
            <v>THIM</v>
          </cell>
          <cell r="C898" t="str">
            <v>Thị, Mới trồng (từ 3 tháng đến dưới 1năm)</v>
          </cell>
          <cell r="D898" t="str">
            <v>Thị,  mới trồng từ 3 tháng đến dưới 1 năm tuổi</v>
          </cell>
          <cell r="E898" t="str">
            <v>cây</v>
          </cell>
          <cell r="F898">
            <v>32000</v>
          </cell>
        </row>
        <row r="899">
          <cell r="A899" t="str">
            <v>THIM1</v>
          </cell>
          <cell r="B899" t="str">
            <v>THIM1</v>
          </cell>
          <cell r="C899" t="str">
            <v>Thị, Trồng từ 1 năm , cao trên 1m</v>
          </cell>
          <cell r="D899" t="str">
            <v xml:space="preserve">Thị,  trồng từ 1 năm tuổi, cao trên 1 m </v>
          </cell>
          <cell r="E899" t="str">
            <v>cây</v>
          </cell>
          <cell r="F899">
            <v>49000</v>
          </cell>
        </row>
        <row r="900">
          <cell r="A900" t="str">
            <v>THI1</v>
          </cell>
          <cell r="B900" t="str">
            <v>THI1</v>
          </cell>
          <cell r="C900" t="str">
            <v>Thị, ĐK gốc 1cm ≤ Φ &lt;2cm</v>
          </cell>
          <cell r="D900" t="str">
            <v>Thị,  đường kính 1 cm</v>
          </cell>
          <cell r="E900" t="str">
            <v>cây</v>
          </cell>
          <cell r="F900">
            <v>66000</v>
          </cell>
        </row>
        <row r="901">
          <cell r="A901" t="str">
            <v>THI2</v>
          </cell>
          <cell r="B901" t="str">
            <v>THI25</v>
          </cell>
          <cell r="C901" t="str">
            <v>Thị, ĐK gốc 2cm ≤ Φ &lt;5cm</v>
          </cell>
          <cell r="D901" t="str">
            <v>Thị,  đường kính 2 cm</v>
          </cell>
          <cell r="E901" t="str">
            <v>cây</v>
          </cell>
          <cell r="F901">
            <v>66000</v>
          </cell>
        </row>
        <row r="902">
          <cell r="A902" t="str">
            <v>THI3</v>
          </cell>
          <cell r="B902" t="str">
            <v>THI25</v>
          </cell>
          <cell r="C902" t="str">
            <v>Thị, ĐK gốc 2cm ≤ Φ &lt;5cm</v>
          </cell>
          <cell r="D902" t="str">
            <v>Thị,  đường kính 3 cm</v>
          </cell>
          <cell r="E902" t="str">
            <v>cây</v>
          </cell>
          <cell r="F902">
            <v>103000</v>
          </cell>
        </row>
        <row r="903">
          <cell r="A903" t="str">
            <v>THI4</v>
          </cell>
          <cell r="B903" t="str">
            <v>THI25</v>
          </cell>
          <cell r="C903" t="str">
            <v>Thị, ĐK gốc 2cm ≤ Φ &lt;5cm</v>
          </cell>
          <cell r="D903" t="str">
            <v>Thị, đường kính 4 cm</v>
          </cell>
          <cell r="E903" t="str">
            <v>cây</v>
          </cell>
          <cell r="F903">
            <v>103000</v>
          </cell>
        </row>
        <row r="904">
          <cell r="A904" t="str">
            <v>THI5</v>
          </cell>
          <cell r="B904" t="str">
            <v>THI57</v>
          </cell>
          <cell r="C904" t="str">
            <v>Thị, ĐK gốc 5cm ≤ Φ &lt;7cm</v>
          </cell>
          <cell r="D904" t="str">
            <v>Thị, đường kính 5 cm</v>
          </cell>
          <cell r="E904" t="str">
            <v>cây</v>
          </cell>
          <cell r="F904">
            <v>140000</v>
          </cell>
        </row>
        <row r="905">
          <cell r="A905" t="str">
            <v>THI6</v>
          </cell>
          <cell r="B905" t="str">
            <v>THI57</v>
          </cell>
          <cell r="C905" t="str">
            <v>Thị, ĐK gốc 5cm ≤ Φ &lt;7cm</v>
          </cell>
          <cell r="D905" t="str">
            <v>Thị,  đường kính 6 cm</v>
          </cell>
          <cell r="E905" t="str">
            <v>cây</v>
          </cell>
          <cell r="F905">
            <v>140000</v>
          </cell>
        </row>
        <row r="906">
          <cell r="A906" t="str">
            <v>THI7</v>
          </cell>
          <cell r="B906" t="str">
            <v>THI79</v>
          </cell>
          <cell r="C906" t="str">
            <v>Thị, ĐK gốc 7cm ≤ Φ &lt;9cm</v>
          </cell>
          <cell r="D906" t="str">
            <v>Thị,  đường kính 7 cm</v>
          </cell>
          <cell r="E906" t="str">
            <v>cây</v>
          </cell>
          <cell r="F906">
            <v>177000</v>
          </cell>
        </row>
        <row r="907">
          <cell r="A907" t="str">
            <v>THI8</v>
          </cell>
          <cell r="B907" t="str">
            <v>THI79</v>
          </cell>
          <cell r="C907" t="str">
            <v>Thị, ĐK gốc 7cm ≤ Φ &lt;9cm</v>
          </cell>
          <cell r="D907" t="str">
            <v>Thị,  đường kính 8 cm</v>
          </cell>
          <cell r="E907" t="str">
            <v>cây</v>
          </cell>
          <cell r="F907">
            <v>177000</v>
          </cell>
        </row>
        <row r="908">
          <cell r="A908" t="str">
            <v>THI9</v>
          </cell>
          <cell r="B908" t="str">
            <v>THI912</v>
          </cell>
          <cell r="C908" t="str">
            <v>Thị, ĐK gốc 9cm ≤ Φ &lt;12cm</v>
          </cell>
          <cell r="D908" t="str">
            <v>Thị,  đường kính 9 cm</v>
          </cell>
          <cell r="E908" t="str">
            <v>cây</v>
          </cell>
          <cell r="F908">
            <v>214000</v>
          </cell>
        </row>
        <row r="909">
          <cell r="A909" t="str">
            <v>THI10</v>
          </cell>
          <cell r="B909" t="str">
            <v>THI912</v>
          </cell>
          <cell r="C909" t="str">
            <v>Thị, ĐK gốc 9cm ≤ Φ &lt;12cm</v>
          </cell>
          <cell r="D909" t="str">
            <v>Thị,  đường kính 10 cm</v>
          </cell>
          <cell r="E909" t="str">
            <v>cây</v>
          </cell>
          <cell r="F909">
            <v>214000</v>
          </cell>
        </row>
        <row r="910">
          <cell r="A910" t="str">
            <v>THI11</v>
          </cell>
          <cell r="B910" t="str">
            <v>THI912</v>
          </cell>
          <cell r="C910" t="str">
            <v>Thị, ĐK gốc 9cm ≤ Φ &lt;12cm</v>
          </cell>
          <cell r="D910" t="str">
            <v>Thị, đường kính 11 cm</v>
          </cell>
          <cell r="E910" t="str">
            <v>cây</v>
          </cell>
          <cell r="F910">
            <v>214000</v>
          </cell>
        </row>
        <row r="911">
          <cell r="A911" t="str">
            <v>THI12</v>
          </cell>
          <cell r="B911" t="str">
            <v>THI1215</v>
          </cell>
          <cell r="C911" t="str">
            <v>Thị, ĐK gốc 12cm ≤ Φ &lt;15cm</v>
          </cell>
          <cell r="D911" t="str">
            <v>Thị,  đường kính 12 cm</v>
          </cell>
          <cell r="E911" t="str">
            <v>cây</v>
          </cell>
          <cell r="F911">
            <v>251000</v>
          </cell>
        </row>
        <row r="912">
          <cell r="A912" t="str">
            <v>THI13</v>
          </cell>
          <cell r="B912" t="str">
            <v>THI1215</v>
          </cell>
          <cell r="C912" t="str">
            <v>Thị, ĐK gốc 12cm ≤ Φ &lt;15cm</v>
          </cell>
          <cell r="D912" t="str">
            <v>Thị,  đường kính 13 cm</v>
          </cell>
          <cell r="E912" t="str">
            <v>cây</v>
          </cell>
          <cell r="F912">
            <v>251000</v>
          </cell>
        </row>
        <row r="913">
          <cell r="A913" t="str">
            <v>THI14</v>
          </cell>
          <cell r="B913" t="str">
            <v>THI1215</v>
          </cell>
          <cell r="C913" t="str">
            <v>Thị, ĐK gốc 12cm ≤ Φ &lt;15cm</v>
          </cell>
          <cell r="D913" t="str">
            <v>Thị, đường kính 14 cm</v>
          </cell>
          <cell r="E913" t="str">
            <v>cây</v>
          </cell>
          <cell r="F913">
            <v>251000</v>
          </cell>
        </row>
        <row r="914">
          <cell r="A914" t="str">
            <v>THI15</v>
          </cell>
          <cell r="B914" t="str">
            <v>THI1520</v>
          </cell>
          <cell r="C914" t="str">
            <v>Thị, ĐK gốc 15cm ≤ Φ &lt;20cm</v>
          </cell>
          <cell r="D914" t="str">
            <v>Thị, đường kính 15 cm</v>
          </cell>
          <cell r="E914" t="str">
            <v>cây</v>
          </cell>
          <cell r="F914">
            <v>318000</v>
          </cell>
        </row>
        <row r="915">
          <cell r="A915" t="str">
            <v>THI16</v>
          </cell>
          <cell r="B915" t="str">
            <v>THI1520</v>
          </cell>
          <cell r="C915" t="str">
            <v>Thị, ĐK gốc 15cm ≤ Φ &lt;20cm</v>
          </cell>
          <cell r="D915" t="str">
            <v>Thị,  đường kính 16 cm</v>
          </cell>
          <cell r="E915" t="str">
            <v>cây</v>
          </cell>
          <cell r="F915">
            <v>318000</v>
          </cell>
        </row>
        <row r="916">
          <cell r="A916" t="str">
            <v>THI17</v>
          </cell>
          <cell r="B916" t="str">
            <v>THI1520</v>
          </cell>
          <cell r="C916" t="str">
            <v>Thị, ĐK gốc 15cm ≤ Φ &lt;20cm</v>
          </cell>
          <cell r="D916" t="str">
            <v>Thị,  đường kính 17 cm</v>
          </cell>
          <cell r="E916" t="str">
            <v>cây</v>
          </cell>
          <cell r="F916">
            <v>318000</v>
          </cell>
        </row>
        <row r="917">
          <cell r="A917" t="str">
            <v>THI18</v>
          </cell>
          <cell r="B917" t="str">
            <v>THI1520</v>
          </cell>
          <cell r="C917" t="str">
            <v>Thị, ĐK gốc 15cm ≤ Φ &lt;20cm</v>
          </cell>
          <cell r="D917" t="str">
            <v>Thị, đường kính 18 cm</v>
          </cell>
          <cell r="E917" t="str">
            <v>cây</v>
          </cell>
          <cell r="F917">
            <v>318000</v>
          </cell>
        </row>
        <row r="918">
          <cell r="A918" t="str">
            <v>THI19</v>
          </cell>
          <cell r="B918" t="str">
            <v>THI1520</v>
          </cell>
          <cell r="C918" t="str">
            <v>Thị, ĐK gốc 15cm ≤ Φ &lt;20cm</v>
          </cell>
          <cell r="D918" t="str">
            <v>Thị, đường kính 19 cm</v>
          </cell>
          <cell r="E918" t="str">
            <v>cây</v>
          </cell>
          <cell r="F918">
            <v>318000</v>
          </cell>
        </row>
        <row r="919">
          <cell r="A919" t="str">
            <v>THI20</v>
          </cell>
          <cell r="B919" t="str">
            <v>THI2025</v>
          </cell>
          <cell r="C919" t="str">
            <v>Thị, ĐK gốc 20cm ≤ Φ &lt;25cm</v>
          </cell>
          <cell r="D919" t="str">
            <v xml:space="preserve">Thị,  đường kính 20 cm </v>
          </cell>
          <cell r="E919" t="str">
            <v>cây</v>
          </cell>
          <cell r="F919">
            <v>385000</v>
          </cell>
        </row>
        <row r="920">
          <cell r="A920" t="str">
            <v>THI21</v>
          </cell>
          <cell r="B920" t="str">
            <v>THI2025</v>
          </cell>
          <cell r="C920" t="str">
            <v>Thị, ĐK gốc 20cm ≤ Φ &lt;25cm</v>
          </cell>
          <cell r="D920" t="str">
            <v xml:space="preserve">Thị, đường kính 21 cm </v>
          </cell>
          <cell r="E920" t="str">
            <v>cây</v>
          </cell>
          <cell r="F920">
            <v>385000</v>
          </cell>
        </row>
        <row r="921">
          <cell r="A921" t="str">
            <v>THI22</v>
          </cell>
          <cell r="B921" t="str">
            <v>THI2025</v>
          </cell>
          <cell r="C921" t="str">
            <v>Thị, ĐK gốc 20cm ≤ Φ &lt;25cm</v>
          </cell>
          <cell r="D921" t="str">
            <v xml:space="preserve">Thị, đường kính 22 cm </v>
          </cell>
          <cell r="E921" t="str">
            <v>cây</v>
          </cell>
          <cell r="F921">
            <v>385000</v>
          </cell>
        </row>
        <row r="922">
          <cell r="A922" t="str">
            <v>THI23</v>
          </cell>
          <cell r="B922" t="str">
            <v>THI2025</v>
          </cell>
          <cell r="C922" t="str">
            <v>Thị, ĐK gốc 20cm ≤ Φ &lt;25cm</v>
          </cell>
          <cell r="D922" t="str">
            <v xml:space="preserve">Thị, đường kính 23 cm </v>
          </cell>
          <cell r="E922" t="str">
            <v>cây</v>
          </cell>
          <cell r="F922">
            <v>385000</v>
          </cell>
        </row>
        <row r="923">
          <cell r="A923" t="str">
            <v>THI24</v>
          </cell>
          <cell r="B923" t="str">
            <v>THI2025</v>
          </cell>
          <cell r="C923" t="str">
            <v>Thị, ĐK gốc 20cm ≤ Φ &lt;25cm</v>
          </cell>
          <cell r="D923" t="str">
            <v xml:space="preserve">Thị,  đường kính 24 cm </v>
          </cell>
          <cell r="E923" t="str">
            <v>cây</v>
          </cell>
          <cell r="F923">
            <v>385000</v>
          </cell>
        </row>
        <row r="924">
          <cell r="A924" t="str">
            <v>THI25</v>
          </cell>
          <cell r="B924" t="str">
            <v>THI2530</v>
          </cell>
          <cell r="C924" t="str">
            <v>Thị, ĐK gốc 25cm ≤ Φ &lt;30cm</v>
          </cell>
          <cell r="D924" t="str">
            <v xml:space="preserve">Thị, đường kính 25 cm </v>
          </cell>
          <cell r="E924" t="str">
            <v>cây</v>
          </cell>
          <cell r="F924">
            <v>452000</v>
          </cell>
        </row>
        <row r="925">
          <cell r="A925" t="str">
            <v>THI26</v>
          </cell>
          <cell r="B925" t="str">
            <v>THI2530</v>
          </cell>
          <cell r="C925" t="str">
            <v>Thị, ĐK gốc 25cm ≤ Φ &lt;30cm</v>
          </cell>
          <cell r="D925" t="str">
            <v xml:space="preserve">Thị,  đường kính 26 cm </v>
          </cell>
          <cell r="E925" t="str">
            <v>cây</v>
          </cell>
          <cell r="F925">
            <v>452000</v>
          </cell>
        </row>
        <row r="926">
          <cell r="A926" t="str">
            <v>THI27</v>
          </cell>
          <cell r="B926" t="str">
            <v>THI2530</v>
          </cell>
          <cell r="C926" t="str">
            <v>Thị, ĐK gốc 25cm ≤ Φ &lt;30cm</v>
          </cell>
          <cell r="D926" t="str">
            <v xml:space="preserve">Thị, đường kính 27 cm </v>
          </cell>
          <cell r="E926" t="str">
            <v>cây</v>
          </cell>
          <cell r="F926">
            <v>452000</v>
          </cell>
        </row>
        <row r="927">
          <cell r="A927" t="str">
            <v>THI28</v>
          </cell>
          <cell r="B927" t="str">
            <v>THI2530</v>
          </cell>
          <cell r="C927" t="str">
            <v>Thị, ĐK gốc 25cm ≤ Φ &lt;30cm</v>
          </cell>
          <cell r="D927" t="str">
            <v xml:space="preserve">Thị, đường kính 28 cm </v>
          </cell>
          <cell r="E927" t="str">
            <v>cây</v>
          </cell>
          <cell r="F927">
            <v>452000</v>
          </cell>
        </row>
        <row r="928">
          <cell r="A928" t="str">
            <v>THI29</v>
          </cell>
          <cell r="B928" t="str">
            <v>THI2530</v>
          </cell>
          <cell r="C928" t="str">
            <v>Thị, ĐK gốc 25cm ≤ Φ &lt;30cm</v>
          </cell>
          <cell r="D928" t="str">
            <v xml:space="preserve">Thị, đường kính 29 cm </v>
          </cell>
          <cell r="E928" t="str">
            <v>cây</v>
          </cell>
          <cell r="F928">
            <v>452000</v>
          </cell>
        </row>
        <row r="929">
          <cell r="A929" t="str">
            <v>THI30</v>
          </cell>
          <cell r="B929" t="str">
            <v>THI3030</v>
          </cell>
          <cell r="C929" t="str">
            <v>Thị, ĐK gốc từ 30 cm trở lên</v>
          </cell>
          <cell r="D929" t="str">
            <v xml:space="preserve">Thị, đường kính 30 cm </v>
          </cell>
          <cell r="E929" t="str">
            <v>cây</v>
          </cell>
          <cell r="F929">
            <v>519000</v>
          </cell>
        </row>
        <row r="930">
          <cell r="A930" t="str">
            <v>THI31</v>
          </cell>
          <cell r="B930" t="str">
            <v>THI3030</v>
          </cell>
          <cell r="C930" t="str">
            <v>Thị, ĐK gốc từ 30 cm trở lên</v>
          </cell>
          <cell r="D930" t="str">
            <v xml:space="preserve">Thị,  đường kính 31 cm </v>
          </cell>
          <cell r="E930" t="str">
            <v>cây</v>
          </cell>
          <cell r="F930">
            <v>519000</v>
          </cell>
        </row>
        <row r="931">
          <cell r="A931" t="str">
            <v>THI32</v>
          </cell>
          <cell r="B931" t="str">
            <v>THI3030</v>
          </cell>
          <cell r="C931" t="str">
            <v>Thị, ĐK gốc từ 30 cm trở lên</v>
          </cell>
          <cell r="D931" t="str">
            <v xml:space="preserve">Thị, đường kính 32 cm </v>
          </cell>
          <cell r="E931" t="str">
            <v>cây</v>
          </cell>
          <cell r="F931">
            <v>519000</v>
          </cell>
        </row>
        <row r="932">
          <cell r="A932" t="str">
            <v>THI33</v>
          </cell>
          <cell r="B932" t="str">
            <v>THI3030</v>
          </cell>
          <cell r="C932" t="str">
            <v>Thị, ĐK gốc từ 30 cm trở lên</v>
          </cell>
          <cell r="D932" t="str">
            <v xml:space="preserve">Thị,  đường kính 33 cm </v>
          </cell>
          <cell r="E932" t="str">
            <v>cây</v>
          </cell>
          <cell r="F932">
            <v>519000</v>
          </cell>
        </row>
        <row r="933">
          <cell r="A933" t="str">
            <v>THI34</v>
          </cell>
          <cell r="B933" t="str">
            <v>THI3030</v>
          </cell>
          <cell r="C933" t="str">
            <v>Thị, ĐK gốc từ 30 cm trở lên</v>
          </cell>
          <cell r="D933" t="str">
            <v xml:space="preserve">Thị,  đường kính 34 cm </v>
          </cell>
          <cell r="E933" t="str">
            <v>cây</v>
          </cell>
          <cell r="F933">
            <v>519000</v>
          </cell>
        </row>
        <row r="934">
          <cell r="A934" t="str">
            <v>THI35</v>
          </cell>
          <cell r="B934" t="str">
            <v>THI3030</v>
          </cell>
          <cell r="C934" t="str">
            <v>Thị, ĐK gốc từ 30 cm trở lên</v>
          </cell>
          <cell r="D934" t="str">
            <v xml:space="preserve">Thị, đường kính 35 cm </v>
          </cell>
          <cell r="E934" t="str">
            <v>cây</v>
          </cell>
          <cell r="F934">
            <v>519000</v>
          </cell>
        </row>
        <row r="935">
          <cell r="A935" t="str">
            <v>THI36</v>
          </cell>
          <cell r="B935" t="str">
            <v>THI3030</v>
          </cell>
          <cell r="C935" t="str">
            <v>Thị, ĐK gốc từ 30 cm trở lên</v>
          </cell>
          <cell r="D935" t="str">
            <v xml:space="preserve">Thị, đường kính 36 cm </v>
          </cell>
          <cell r="E935" t="str">
            <v>cây</v>
          </cell>
          <cell r="F935">
            <v>519000</v>
          </cell>
        </row>
        <row r="936">
          <cell r="A936" t="str">
            <v>THI37</v>
          </cell>
          <cell r="B936" t="str">
            <v>THI3030</v>
          </cell>
          <cell r="C936" t="str">
            <v>Thị, ĐK gốc từ 30 cm trở lên</v>
          </cell>
          <cell r="D936" t="str">
            <v xml:space="preserve">Thị, đường kính 37 cm </v>
          </cell>
          <cell r="E936" t="str">
            <v>cây</v>
          </cell>
          <cell r="F936">
            <v>519000</v>
          </cell>
        </row>
        <row r="937">
          <cell r="A937" t="str">
            <v>THI38</v>
          </cell>
          <cell r="B937" t="str">
            <v>THI3030</v>
          </cell>
          <cell r="C937" t="str">
            <v>Thị, ĐK gốc từ 30 cm trở lên</v>
          </cell>
          <cell r="D937" t="str">
            <v xml:space="preserve">Thị, đường kính 38 cm </v>
          </cell>
          <cell r="E937" t="str">
            <v>cây</v>
          </cell>
          <cell r="F937">
            <v>519000</v>
          </cell>
        </row>
        <row r="938">
          <cell r="A938" t="str">
            <v>THI39</v>
          </cell>
          <cell r="B938" t="str">
            <v>THI3030</v>
          </cell>
          <cell r="C938" t="str">
            <v>Thị, ĐK gốc từ 30 cm trở lên</v>
          </cell>
          <cell r="D938" t="str">
            <v xml:space="preserve">Thị, đường kính 39 cm </v>
          </cell>
          <cell r="E938" t="str">
            <v>cây</v>
          </cell>
          <cell r="F938">
            <v>519000</v>
          </cell>
        </row>
        <row r="939">
          <cell r="A939" t="str">
            <v>THI40</v>
          </cell>
          <cell r="B939" t="str">
            <v>THI3030</v>
          </cell>
          <cell r="C939" t="str">
            <v>Thị, ĐK gốc từ 30 cm trở lên</v>
          </cell>
          <cell r="D939" t="str">
            <v xml:space="preserve">Thị, đường kính 40 cm </v>
          </cell>
          <cell r="E939" t="str">
            <v>cây</v>
          </cell>
          <cell r="F939">
            <v>519000</v>
          </cell>
        </row>
        <row r="940">
          <cell r="A940" t="str">
            <v>SUNGM</v>
          </cell>
          <cell r="B940" t="str">
            <v>SUNGM</v>
          </cell>
          <cell r="C940" t="str">
            <v>Sung, Mới trồng (từ 3 tháng đến dưới 1năm)</v>
          </cell>
          <cell r="D940" t="str">
            <v>Sung, mới trồng từ 3 tháng đến dưới 1 năm tuổi</v>
          </cell>
          <cell r="E940" t="str">
            <v>cây</v>
          </cell>
          <cell r="F940">
            <v>32000</v>
          </cell>
        </row>
        <row r="941">
          <cell r="A941" t="str">
            <v>SUNGM1</v>
          </cell>
          <cell r="B941" t="str">
            <v>SUNGM1</v>
          </cell>
          <cell r="C941" t="str">
            <v>Sung,  Trồng từ 1 năm , cao trên 1m</v>
          </cell>
          <cell r="D941" t="str">
            <v xml:space="preserve">Sung, trồng từ 1 năm tuổi, cao trên 1 m </v>
          </cell>
          <cell r="E941" t="str">
            <v>cây</v>
          </cell>
          <cell r="F941">
            <v>49000</v>
          </cell>
        </row>
        <row r="942">
          <cell r="A942" t="str">
            <v>SUNG1</v>
          </cell>
          <cell r="B942" t="str">
            <v>SUNG1</v>
          </cell>
          <cell r="C942" t="str">
            <v>Sung, ĐK gốc 1cm ≤ Φ &lt;2cm</v>
          </cell>
          <cell r="D942" t="str">
            <v>Sung, đường kính 1 cm</v>
          </cell>
          <cell r="E942" t="str">
            <v>cây</v>
          </cell>
          <cell r="F942">
            <v>66000</v>
          </cell>
        </row>
        <row r="943">
          <cell r="A943" t="str">
            <v>SUNG2</v>
          </cell>
          <cell r="B943" t="str">
            <v>SUNG25</v>
          </cell>
          <cell r="C943" t="str">
            <v>Sung, ĐK gốc 2cm ≤ Φ &lt;5cm</v>
          </cell>
          <cell r="D943" t="str">
            <v>Sung, đường kính 2 cm</v>
          </cell>
          <cell r="E943" t="str">
            <v>cây</v>
          </cell>
          <cell r="F943">
            <v>66000</v>
          </cell>
        </row>
        <row r="944">
          <cell r="A944" t="str">
            <v>SUNG3</v>
          </cell>
          <cell r="B944" t="str">
            <v>SUNG25</v>
          </cell>
          <cell r="C944" t="str">
            <v>Sung, ĐK gốc 2cm ≤ Φ &lt;5cm</v>
          </cell>
          <cell r="D944" t="str">
            <v>Sung, đường kính 3 cm</v>
          </cell>
          <cell r="E944" t="str">
            <v>cây</v>
          </cell>
          <cell r="F944">
            <v>103000</v>
          </cell>
        </row>
        <row r="945">
          <cell r="A945" t="str">
            <v>SUNG4</v>
          </cell>
          <cell r="B945" t="str">
            <v>SUNG25</v>
          </cell>
          <cell r="C945" t="str">
            <v>Sung, ĐK gốc 2cm ≤ Φ &lt;5cm</v>
          </cell>
          <cell r="D945" t="str">
            <v>Sung, đường kính 4 cm</v>
          </cell>
          <cell r="E945" t="str">
            <v>cây</v>
          </cell>
          <cell r="F945">
            <v>103000</v>
          </cell>
        </row>
        <row r="946">
          <cell r="A946" t="str">
            <v>SUNG5</v>
          </cell>
          <cell r="B946" t="str">
            <v>SUNG57</v>
          </cell>
          <cell r="C946" t="str">
            <v>Sung, ĐK gốc 5cm ≤ Φ &lt;7cm</v>
          </cell>
          <cell r="D946" t="str">
            <v>Sung, đường kính 5 cm</v>
          </cell>
          <cell r="E946" t="str">
            <v>cây</v>
          </cell>
          <cell r="F946">
            <v>140000</v>
          </cell>
        </row>
        <row r="947">
          <cell r="A947" t="str">
            <v>SUNG6</v>
          </cell>
          <cell r="B947" t="str">
            <v>SUNG57</v>
          </cell>
          <cell r="C947" t="str">
            <v>Sung, ĐK gốc 5cm ≤ Φ &lt;7cm</v>
          </cell>
          <cell r="D947" t="str">
            <v>Sung, đường kính 6 cm</v>
          </cell>
          <cell r="E947" t="str">
            <v>cây</v>
          </cell>
          <cell r="F947">
            <v>140000</v>
          </cell>
        </row>
        <row r="948">
          <cell r="A948" t="str">
            <v>SUNG7</v>
          </cell>
          <cell r="B948" t="str">
            <v>SUNG79</v>
          </cell>
          <cell r="C948" t="str">
            <v>Sung, ĐK gốc 7cm ≤ Φ &lt;9cm</v>
          </cell>
          <cell r="D948" t="str">
            <v>Sung,  đường kính 7 cm</v>
          </cell>
          <cell r="E948" t="str">
            <v>cây</v>
          </cell>
          <cell r="F948">
            <v>177000</v>
          </cell>
        </row>
        <row r="949">
          <cell r="A949" t="str">
            <v>SUNG8</v>
          </cell>
          <cell r="B949" t="str">
            <v>SUNG79</v>
          </cell>
          <cell r="C949" t="str">
            <v>Sung, ĐK gốc 7cm ≤ Φ &lt;9cm</v>
          </cell>
          <cell r="D949" t="str">
            <v>Sung, đường kính 8 cm</v>
          </cell>
          <cell r="E949" t="str">
            <v>cây</v>
          </cell>
          <cell r="F949">
            <v>177000</v>
          </cell>
        </row>
        <row r="950">
          <cell r="A950" t="str">
            <v>SUNG9</v>
          </cell>
          <cell r="B950" t="str">
            <v>SUNG912</v>
          </cell>
          <cell r="C950" t="str">
            <v>ĐK gốc 9cm ≤ Φ &lt;12cm</v>
          </cell>
          <cell r="D950" t="str">
            <v>Sung, đường kính 9 cm</v>
          </cell>
          <cell r="E950" t="str">
            <v>cây</v>
          </cell>
          <cell r="F950">
            <v>214000</v>
          </cell>
        </row>
        <row r="951">
          <cell r="A951" t="str">
            <v>SUNG10</v>
          </cell>
          <cell r="B951" t="str">
            <v>SUNG912</v>
          </cell>
          <cell r="C951" t="str">
            <v>ĐK gốc 9cm ≤ Φ &lt;12cm</v>
          </cell>
          <cell r="D951" t="str">
            <v>Sung, đường kính 10 cm</v>
          </cell>
          <cell r="E951" t="str">
            <v>cây</v>
          </cell>
          <cell r="F951">
            <v>214000</v>
          </cell>
        </row>
        <row r="952">
          <cell r="A952" t="str">
            <v>SUNG11</v>
          </cell>
          <cell r="B952" t="str">
            <v>SUNG912</v>
          </cell>
          <cell r="C952" t="str">
            <v>ĐK gốc 9cm ≤ Φ &lt;12cm</v>
          </cell>
          <cell r="D952" t="str">
            <v>Sung,  đường kính 11 cm</v>
          </cell>
          <cell r="E952" t="str">
            <v>cây</v>
          </cell>
          <cell r="F952">
            <v>214000</v>
          </cell>
        </row>
        <row r="953">
          <cell r="A953" t="str">
            <v>SUNG12</v>
          </cell>
          <cell r="B953" t="str">
            <v>SUNG1215</v>
          </cell>
          <cell r="C953" t="str">
            <v>Sung, ĐK gốc 12cm ≤ Φ &lt;15cm</v>
          </cell>
          <cell r="D953" t="str">
            <v>Sung,  đường kính 12 cm</v>
          </cell>
          <cell r="E953" t="str">
            <v>cây</v>
          </cell>
          <cell r="F953">
            <v>251000</v>
          </cell>
        </row>
        <row r="954">
          <cell r="A954" t="str">
            <v>SUNG13</v>
          </cell>
          <cell r="B954" t="str">
            <v>SUNG1215</v>
          </cell>
          <cell r="C954" t="str">
            <v>Sung, ĐK gốc 12cm ≤ Φ &lt;15cm</v>
          </cell>
          <cell r="D954" t="str">
            <v>Sung,  đường kính 13 cm</v>
          </cell>
          <cell r="E954" t="str">
            <v>cây</v>
          </cell>
          <cell r="F954">
            <v>251000</v>
          </cell>
        </row>
        <row r="955">
          <cell r="A955" t="str">
            <v>SUNG14</v>
          </cell>
          <cell r="B955" t="str">
            <v>SUNG1215</v>
          </cell>
          <cell r="C955" t="str">
            <v>Sung, ĐK gốc 12cm ≤ Φ &lt;15cm</v>
          </cell>
          <cell r="D955" t="str">
            <v>Sung,  đường kính 14 cm</v>
          </cell>
          <cell r="E955" t="str">
            <v>cây</v>
          </cell>
          <cell r="F955">
            <v>251000</v>
          </cell>
        </row>
        <row r="956">
          <cell r="A956" t="str">
            <v>SUNG15</v>
          </cell>
          <cell r="B956" t="str">
            <v>SUNG1520</v>
          </cell>
          <cell r="C956" t="str">
            <v>Sung, ĐK gốc 15cm ≤ Φ &lt;20cm</v>
          </cell>
          <cell r="D956" t="str">
            <v>Sung, đường kính 15 cm</v>
          </cell>
          <cell r="E956" t="str">
            <v>cây</v>
          </cell>
          <cell r="F956">
            <v>318000</v>
          </cell>
        </row>
        <row r="957">
          <cell r="A957" t="str">
            <v>SUNG16</v>
          </cell>
          <cell r="B957" t="str">
            <v>SUNG1520</v>
          </cell>
          <cell r="C957" t="str">
            <v>Sung, ĐK gốc 15cm ≤ Φ &lt;20cm</v>
          </cell>
          <cell r="D957" t="str">
            <v>Sung, đường kính 16 cm</v>
          </cell>
          <cell r="E957" t="str">
            <v>cây</v>
          </cell>
          <cell r="F957">
            <v>318000</v>
          </cell>
        </row>
        <row r="958">
          <cell r="A958" t="str">
            <v>SUNG17</v>
          </cell>
          <cell r="B958" t="str">
            <v>SUNG1520</v>
          </cell>
          <cell r="C958" t="str">
            <v>Sung, ĐK gốc 15cm ≤ Φ &lt;20cm</v>
          </cell>
          <cell r="D958" t="str">
            <v>Sung, đường kính 17 cm</v>
          </cell>
          <cell r="E958" t="str">
            <v>cây</v>
          </cell>
          <cell r="F958">
            <v>318000</v>
          </cell>
        </row>
        <row r="959">
          <cell r="A959" t="str">
            <v>SUNG18</v>
          </cell>
          <cell r="B959" t="str">
            <v>SUNG1520</v>
          </cell>
          <cell r="C959" t="str">
            <v>Sung, ĐK gốc 15cm ≤ Φ &lt;20cm</v>
          </cell>
          <cell r="D959" t="str">
            <v>Sung,  đường kính 18 cm</v>
          </cell>
          <cell r="E959" t="str">
            <v>cây</v>
          </cell>
          <cell r="F959">
            <v>318000</v>
          </cell>
        </row>
        <row r="960">
          <cell r="A960" t="str">
            <v>SUNG19</v>
          </cell>
          <cell r="B960" t="str">
            <v>SUNG1520</v>
          </cell>
          <cell r="C960" t="str">
            <v>Sung, ĐK gốc 15cm ≤ Φ &lt;20cm</v>
          </cell>
          <cell r="D960" t="str">
            <v>Sung,  đường kính 19 cm</v>
          </cell>
          <cell r="E960" t="str">
            <v>cây</v>
          </cell>
          <cell r="F960">
            <v>318000</v>
          </cell>
        </row>
        <row r="961">
          <cell r="A961" t="str">
            <v>SUNG20</v>
          </cell>
          <cell r="B961" t="str">
            <v>SUNG2025</v>
          </cell>
          <cell r="C961" t="str">
            <v>Sung, ĐK gốc 20cm ≤ Φ &lt;25cm</v>
          </cell>
          <cell r="D961" t="str">
            <v xml:space="preserve">Sung, đường kính 20 cm </v>
          </cell>
          <cell r="E961" t="str">
            <v>cây</v>
          </cell>
          <cell r="F961">
            <v>385000</v>
          </cell>
        </row>
        <row r="962">
          <cell r="A962" t="str">
            <v>SUNG21</v>
          </cell>
          <cell r="B962" t="str">
            <v>SUNG2025</v>
          </cell>
          <cell r="C962" t="str">
            <v>Sung, ĐK gốc 20cm ≤ Φ &lt;25cm</v>
          </cell>
          <cell r="D962" t="str">
            <v xml:space="preserve">Sung, đường kính 21 cm </v>
          </cell>
          <cell r="E962" t="str">
            <v>cây</v>
          </cell>
          <cell r="F962">
            <v>385000</v>
          </cell>
        </row>
        <row r="963">
          <cell r="A963" t="str">
            <v>SUNG22</v>
          </cell>
          <cell r="B963" t="str">
            <v>SUNG2025</v>
          </cell>
          <cell r="C963" t="str">
            <v>Sung, ĐK gốc 20cm ≤ Φ &lt;25cm</v>
          </cell>
          <cell r="D963" t="str">
            <v xml:space="preserve">Sung, đường kính 22 cm </v>
          </cell>
          <cell r="E963" t="str">
            <v>cây</v>
          </cell>
          <cell r="F963">
            <v>385000</v>
          </cell>
        </row>
        <row r="964">
          <cell r="A964" t="str">
            <v>SUNG23</v>
          </cell>
          <cell r="B964" t="str">
            <v>SUNG2025</v>
          </cell>
          <cell r="C964" t="str">
            <v>Sung, ĐK gốc 20cm ≤ Φ &lt;25cm</v>
          </cell>
          <cell r="D964" t="str">
            <v xml:space="preserve">Sung,  đường kính 23 cm </v>
          </cell>
          <cell r="E964" t="str">
            <v>cây</v>
          </cell>
          <cell r="F964">
            <v>385000</v>
          </cell>
        </row>
        <row r="965">
          <cell r="A965" t="str">
            <v>SUNG24</v>
          </cell>
          <cell r="B965" t="str">
            <v>SUNG2025</v>
          </cell>
          <cell r="C965" t="str">
            <v>Sung, ĐK gốc 20cm ≤ Φ &lt;25cm</v>
          </cell>
          <cell r="D965" t="str">
            <v xml:space="preserve">Sung,  đường kính 24 cm </v>
          </cell>
          <cell r="E965" t="str">
            <v>cây</v>
          </cell>
          <cell r="F965">
            <v>385000</v>
          </cell>
        </row>
        <row r="966">
          <cell r="A966" t="str">
            <v>SUNG25</v>
          </cell>
          <cell r="B966" t="str">
            <v>SUNG2530</v>
          </cell>
          <cell r="C966" t="str">
            <v>Sung, ĐK gốc 25cm ≤ Φ &lt;30cm</v>
          </cell>
          <cell r="D966" t="str">
            <v xml:space="preserve">Sung, đường kính 25 cm </v>
          </cell>
          <cell r="E966" t="str">
            <v>cây</v>
          </cell>
          <cell r="F966">
            <v>452000</v>
          </cell>
        </row>
        <row r="967">
          <cell r="A967" t="str">
            <v>SUNG26</v>
          </cell>
          <cell r="B967" t="str">
            <v>SUNG2530</v>
          </cell>
          <cell r="C967" t="str">
            <v>Sung, ĐK gốc 25cm ≤ Φ &lt;30cm</v>
          </cell>
          <cell r="D967" t="str">
            <v xml:space="preserve">Sung,  đường kính 26 cm </v>
          </cell>
          <cell r="E967" t="str">
            <v>cây</v>
          </cell>
          <cell r="F967">
            <v>452000</v>
          </cell>
        </row>
        <row r="968">
          <cell r="A968" t="str">
            <v>SUNG27</v>
          </cell>
          <cell r="B968" t="str">
            <v>SUNG2530</v>
          </cell>
          <cell r="C968" t="str">
            <v>Sung, ĐK gốc 25cm ≤ Φ &lt;30cm</v>
          </cell>
          <cell r="D968" t="str">
            <v xml:space="preserve">Sung,  đường kính 27 cm </v>
          </cell>
          <cell r="E968" t="str">
            <v>cây</v>
          </cell>
          <cell r="F968">
            <v>452000</v>
          </cell>
        </row>
        <row r="969">
          <cell r="A969" t="str">
            <v>SUNG28</v>
          </cell>
          <cell r="B969" t="str">
            <v>SUNG2530</v>
          </cell>
          <cell r="C969" t="str">
            <v>Sung, ĐK gốc 25cm ≤ Φ &lt;30cm</v>
          </cell>
          <cell r="D969" t="str">
            <v xml:space="preserve">Sung, đường kính 28 cm </v>
          </cell>
          <cell r="E969" t="str">
            <v>cây</v>
          </cell>
          <cell r="F969">
            <v>452000</v>
          </cell>
        </row>
        <row r="970">
          <cell r="A970" t="str">
            <v>SUNG29</v>
          </cell>
          <cell r="B970" t="str">
            <v>SUNG2530</v>
          </cell>
          <cell r="C970" t="str">
            <v>Sung, ĐK gốc 25cm ≤ Φ &lt;30cm</v>
          </cell>
          <cell r="D970" t="str">
            <v xml:space="preserve">Sung, đường kính 29 cm </v>
          </cell>
          <cell r="E970" t="str">
            <v>cây</v>
          </cell>
          <cell r="F970">
            <v>452000</v>
          </cell>
        </row>
        <row r="971">
          <cell r="A971" t="str">
            <v>SUNG30</v>
          </cell>
          <cell r="B971" t="str">
            <v>SUNG3030</v>
          </cell>
          <cell r="C971" t="str">
            <v>Sung, ĐK gốc từ 30 cm trở lên</v>
          </cell>
          <cell r="D971" t="str">
            <v xml:space="preserve">Sung, đường kính 30 cm </v>
          </cell>
          <cell r="E971" t="str">
            <v>cây</v>
          </cell>
          <cell r="F971">
            <v>519000</v>
          </cell>
        </row>
        <row r="972">
          <cell r="A972" t="str">
            <v>SUNG31</v>
          </cell>
          <cell r="B972" t="str">
            <v>SUNG3030</v>
          </cell>
          <cell r="C972" t="str">
            <v>Sung, ĐK gốc từ 30 cm trở lên</v>
          </cell>
          <cell r="D972" t="str">
            <v xml:space="preserve">Sung, đường kính 31 cm </v>
          </cell>
          <cell r="E972" t="str">
            <v>cây</v>
          </cell>
          <cell r="F972">
            <v>519000</v>
          </cell>
        </row>
        <row r="973">
          <cell r="A973" t="str">
            <v>SUNG32</v>
          </cell>
          <cell r="B973" t="str">
            <v>SUNG3030</v>
          </cell>
          <cell r="C973" t="str">
            <v>Sung, ĐK gốc từ 30 cm trở lên</v>
          </cell>
          <cell r="D973" t="str">
            <v xml:space="preserve">Sung, đường kính 32 cm </v>
          </cell>
          <cell r="E973" t="str">
            <v>cây</v>
          </cell>
          <cell r="F973">
            <v>519000</v>
          </cell>
        </row>
        <row r="974">
          <cell r="A974" t="str">
            <v>SUNG33</v>
          </cell>
          <cell r="B974" t="str">
            <v>SUNG3030</v>
          </cell>
          <cell r="C974" t="str">
            <v>Sung, ĐK gốc từ 30 cm trở lên</v>
          </cell>
          <cell r="D974" t="str">
            <v xml:space="preserve">Sung, đường kính 33 cm </v>
          </cell>
          <cell r="E974" t="str">
            <v>cây</v>
          </cell>
          <cell r="F974">
            <v>519000</v>
          </cell>
        </row>
        <row r="975">
          <cell r="A975" t="str">
            <v>SUNG34</v>
          </cell>
          <cell r="B975" t="str">
            <v>SUNG3030</v>
          </cell>
          <cell r="C975" t="str">
            <v>Sung, ĐK gốc từ 30 cm trở lên</v>
          </cell>
          <cell r="D975" t="str">
            <v xml:space="preserve">Sung, đường kính 34 cm </v>
          </cell>
          <cell r="E975" t="str">
            <v>cây</v>
          </cell>
          <cell r="F975">
            <v>519000</v>
          </cell>
        </row>
        <row r="976">
          <cell r="A976" t="str">
            <v>SUNG35</v>
          </cell>
          <cell r="B976" t="str">
            <v>SUNG3030</v>
          </cell>
          <cell r="C976" t="str">
            <v>Sung, ĐK gốc từ 30 cm trở lên</v>
          </cell>
          <cell r="D976" t="str">
            <v xml:space="preserve">Sung, đường kính 35 cm </v>
          </cell>
          <cell r="E976" t="str">
            <v>cây</v>
          </cell>
          <cell r="F976">
            <v>519000</v>
          </cell>
        </row>
        <row r="977">
          <cell r="A977" t="str">
            <v>SUNG36</v>
          </cell>
          <cell r="B977" t="str">
            <v>SUNG3030</v>
          </cell>
          <cell r="C977" t="str">
            <v>Sung, ĐK gốc từ 30 cm trở lên</v>
          </cell>
          <cell r="D977" t="str">
            <v xml:space="preserve">Sung, đường kính 36 cm </v>
          </cell>
          <cell r="E977" t="str">
            <v>cây</v>
          </cell>
          <cell r="F977">
            <v>519000</v>
          </cell>
        </row>
        <row r="978">
          <cell r="A978" t="str">
            <v>SUNG37</v>
          </cell>
          <cell r="B978" t="str">
            <v>SUNG3030</v>
          </cell>
          <cell r="C978" t="str">
            <v>Sung, ĐK gốc từ 30 cm trở lên</v>
          </cell>
          <cell r="D978" t="str">
            <v xml:space="preserve">Sung, đường kính 37 cm </v>
          </cell>
          <cell r="E978" t="str">
            <v>cây</v>
          </cell>
          <cell r="F978">
            <v>519000</v>
          </cell>
        </row>
        <row r="979">
          <cell r="A979" t="str">
            <v>SUNG38</v>
          </cell>
          <cell r="B979" t="str">
            <v>SUNG3030</v>
          </cell>
          <cell r="C979" t="str">
            <v>Sung, ĐK gốc từ 30 cm trở lên</v>
          </cell>
          <cell r="D979" t="str">
            <v xml:space="preserve">Sung,  đường kính 38 cm </v>
          </cell>
          <cell r="E979" t="str">
            <v>cây</v>
          </cell>
          <cell r="F979">
            <v>519000</v>
          </cell>
        </row>
        <row r="980">
          <cell r="A980" t="str">
            <v>SUNG39</v>
          </cell>
          <cell r="B980" t="str">
            <v>SUNG3030</v>
          </cell>
          <cell r="C980" t="str">
            <v>Sung, ĐK gốc từ 30 cm trở lên</v>
          </cell>
          <cell r="D980" t="str">
            <v xml:space="preserve">Sung, đường kính 39 cm </v>
          </cell>
          <cell r="E980" t="str">
            <v>cây</v>
          </cell>
          <cell r="F980">
            <v>519000</v>
          </cell>
        </row>
        <row r="981">
          <cell r="A981" t="str">
            <v>SUNG40</v>
          </cell>
          <cell r="B981" t="str">
            <v>SUNG3030</v>
          </cell>
          <cell r="C981" t="str">
            <v>Sung, ĐK gốc từ 30 cm trở lên</v>
          </cell>
          <cell r="D981" t="str">
            <v xml:space="preserve">Sung, đường kính 40 cm </v>
          </cell>
          <cell r="E981" t="str">
            <v>cây</v>
          </cell>
          <cell r="F981">
            <v>519000</v>
          </cell>
        </row>
        <row r="982">
          <cell r="A982" t="str">
            <v>VOIM</v>
          </cell>
          <cell r="B982" t="str">
            <v>VOIM</v>
          </cell>
          <cell r="C982" t="str">
            <v>Vối, Mới trồng (từ 3 tháng đến dưới 1năm)</v>
          </cell>
          <cell r="D982" t="str">
            <v>Vối, mới trồng từ 3 tháng đến dưới 1 năm tuổi</v>
          </cell>
          <cell r="E982" t="str">
            <v>cây</v>
          </cell>
          <cell r="F982">
            <v>32000</v>
          </cell>
        </row>
        <row r="983">
          <cell r="A983" t="str">
            <v>VOIM1</v>
          </cell>
          <cell r="B983" t="str">
            <v>VOIM1</v>
          </cell>
          <cell r="C983" t="str">
            <v>Vối, Trồng từ 1 năm , cao trên 1m</v>
          </cell>
          <cell r="D983" t="str">
            <v xml:space="preserve">Vối, trồng từ 1 năm tuổi, cao trên 1 m </v>
          </cell>
          <cell r="E983" t="str">
            <v>cây</v>
          </cell>
          <cell r="F983">
            <v>49000</v>
          </cell>
        </row>
        <row r="984">
          <cell r="A984" t="str">
            <v>VOI1</v>
          </cell>
          <cell r="B984" t="str">
            <v>VOI1</v>
          </cell>
          <cell r="C984" t="str">
            <v>Vối, ĐK gốc 1cm ≤ Φ &lt;2cm</v>
          </cell>
          <cell r="D984" t="str">
            <v>Vối, đường kính 1 cm</v>
          </cell>
          <cell r="E984" t="str">
            <v>cây</v>
          </cell>
          <cell r="F984">
            <v>66000</v>
          </cell>
        </row>
        <row r="985">
          <cell r="A985" t="str">
            <v>VOI2</v>
          </cell>
          <cell r="B985" t="str">
            <v>VOI25</v>
          </cell>
          <cell r="C985" t="str">
            <v>Vối, ĐK gốc 2cm ≤ Φ &lt;5cm</v>
          </cell>
          <cell r="D985" t="str">
            <v>Vối,  đường kính 2 cm</v>
          </cell>
          <cell r="E985" t="str">
            <v>cây</v>
          </cell>
          <cell r="F985">
            <v>66000</v>
          </cell>
        </row>
        <row r="986">
          <cell r="A986" t="str">
            <v>VOI3</v>
          </cell>
          <cell r="B986" t="str">
            <v>VOI25</v>
          </cell>
          <cell r="C986" t="str">
            <v>Vối, ĐK gốc 2cm ≤ Φ &lt;5cm</v>
          </cell>
          <cell r="D986" t="str">
            <v>Vối, đường kính 3 cm</v>
          </cell>
          <cell r="E986" t="str">
            <v>cây</v>
          </cell>
          <cell r="F986">
            <v>103000</v>
          </cell>
        </row>
        <row r="987">
          <cell r="A987" t="str">
            <v>VOI4</v>
          </cell>
          <cell r="B987" t="str">
            <v>VOI25</v>
          </cell>
          <cell r="C987" t="str">
            <v>Vối, ĐK gốc 2cm ≤ Φ &lt;5cm</v>
          </cell>
          <cell r="D987" t="str">
            <v>Vối,  đường kính 4 cm</v>
          </cell>
          <cell r="E987" t="str">
            <v>cây</v>
          </cell>
          <cell r="F987">
            <v>103000</v>
          </cell>
        </row>
        <row r="988">
          <cell r="A988" t="str">
            <v>VOI5</v>
          </cell>
          <cell r="B988" t="str">
            <v>VOI57</v>
          </cell>
          <cell r="C988" t="str">
            <v>Vối, ĐK gốc 5cm ≤ Φ &lt;7cm</v>
          </cell>
          <cell r="D988" t="str">
            <v>Vối, đường kính 5 cm</v>
          </cell>
          <cell r="E988" t="str">
            <v>cây</v>
          </cell>
          <cell r="F988">
            <v>140000</v>
          </cell>
        </row>
        <row r="989">
          <cell r="A989" t="str">
            <v>VOI6</v>
          </cell>
          <cell r="B989" t="str">
            <v>VOI57</v>
          </cell>
          <cell r="C989" t="str">
            <v>Vối, ĐK gốc 5cm ≤ Φ &lt;7cm</v>
          </cell>
          <cell r="D989" t="str">
            <v>Vối, đường kính 6 cm</v>
          </cell>
          <cell r="E989" t="str">
            <v>cây</v>
          </cell>
          <cell r="F989">
            <v>140000</v>
          </cell>
        </row>
        <row r="990">
          <cell r="A990" t="str">
            <v>VOI7</v>
          </cell>
          <cell r="B990" t="str">
            <v>VOI79</v>
          </cell>
          <cell r="C990" t="str">
            <v>Vối, ĐK gốc 7cm ≤ Φ &lt;9cm</v>
          </cell>
          <cell r="D990" t="str">
            <v>Vối, đường kính 7 cm</v>
          </cell>
          <cell r="E990" t="str">
            <v>cây</v>
          </cell>
          <cell r="F990">
            <v>177000</v>
          </cell>
        </row>
        <row r="991">
          <cell r="A991" t="str">
            <v>VOI8</v>
          </cell>
          <cell r="B991" t="str">
            <v>VOI79</v>
          </cell>
          <cell r="C991" t="str">
            <v>Vối, ĐK gốc 7cm ≤ Φ &lt;9cm</v>
          </cell>
          <cell r="D991" t="str">
            <v>Vối, đường kính 8 cm</v>
          </cell>
          <cell r="E991" t="str">
            <v>cây</v>
          </cell>
          <cell r="F991">
            <v>177000</v>
          </cell>
        </row>
        <row r="992">
          <cell r="A992" t="str">
            <v>VOI9</v>
          </cell>
          <cell r="B992" t="str">
            <v>VOI912</v>
          </cell>
          <cell r="C992" t="str">
            <v>Vối, ĐK gốc 9cm ≤ Φ &lt;12cm</v>
          </cell>
          <cell r="D992" t="str">
            <v>Vối, đường kính 9 cm</v>
          </cell>
          <cell r="E992" t="str">
            <v>cây</v>
          </cell>
          <cell r="F992">
            <v>214000</v>
          </cell>
        </row>
        <row r="993">
          <cell r="A993" t="str">
            <v>VOI10</v>
          </cell>
          <cell r="B993" t="str">
            <v>VOI912</v>
          </cell>
          <cell r="C993" t="str">
            <v>Vối, ĐK gốc 9cm ≤ Φ &lt;12cm</v>
          </cell>
          <cell r="D993" t="str">
            <v>Vối, đường kính 10 cm</v>
          </cell>
          <cell r="E993" t="str">
            <v>cây</v>
          </cell>
          <cell r="F993">
            <v>214000</v>
          </cell>
        </row>
        <row r="994">
          <cell r="A994" t="str">
            <v>VOI11</v>
          </cell>
          <cell r="B994" t="str">
            <v>VOI912</v>
          </cell>
          <cell r="C994" t="str">
            <v>Vối, ĐK gốc 9cm ≤ Φ &lt;12cm</v>
          </cell>
          <cell r="D994" t="str">
            <v>Vối, đường kính 11 cm</v>
          </cell>
          <cell r="E994" t="str">
            <v>cây</v>
          </cell>
          <cell r="F994">
            <v>214000</v>
          </cell>
        </row>
        <row r="995">
          <cell r="A995" t="str">
            <v>VOI12</v>
          </cell>
          <cell r="B995" t="str">
            <v>VOI1215</v>
          </cell>
          <cell r="C995" t="str">
            <v>Vối, ĐK gốc 12cm ≤ Φ &lt;15cm</v>
          </cell>
          <cell r="D995" t="str">
            <v>Vối, đường kính 12 cm</v>
          </cell>
          <cell r="E995" t="str">
            <v>cây</v>
          </cell>
          <cell r="F995">
            <v>251000</v>
          </cell>
        </row>
        <row r="996">
          <cell r="A996" t="str">
            <v>VOI13</v>
          </cell>
          <cell r="B996" t="str">
            <v>VOI1215</v>
          </cell>
          <cell r="C996" t="str">
            <v>Vối, ĐK gốc 12cm ≤ Φ &lt;15cm</v>
          </cell>
          <cell r="D996" t="str">
            <v>Vối, đường kính 13 cm</v>
          </cell>
          <cell r="E996" t="str">
            <v>cây</v>
          </cell>
          <cell r="F996">
            <v>251000</v>
          </cell>
        </row>
        <row r="997">
          <cell r="A997" t="str">
            <v>VOI14</v>
          </cell>
          <cell r="B997" t="str">
            <v>VOI1215</v>
          </cell>
          <cell r="C997" t="str">
            <v>Vối, ĐK gốc 12cm ≤ Φ &lt;15cm</v>
          </cell>
          <cell r="D997" t="str">
            <v>Vối, đường kính 14 cm</v>
          </cell>
          <cell r="E997" t="str">
            <v>cây</v>
          </cell>
          <cell r="F997">
            <v>251000</v>
          </cell>
        </row>
        <row r="998">
          <cell r="A998" t="str">
            <v>VOI15</v>
          </cell>
          <cell r="B998" t="str">
            <v>VOI1520</v>
          </cell>
          <cell r="C998" t="str">
            <v>Vối, ĐK gốc 15cm ≤ Φ &lt;20cm</v>
          </cell>
          <cell r="D998" t="str">
            <v>Vối, đường kính 15 cm</v>
          </cell>
          <cell r="E998" t="str">
            <v>cây</v>
          </cell>
          <cell r="F998">
            <v>318000</v>
          </cell>
        </row>
        <row r="999">
          <cell r="A999" t="str">
            <v>VOI16</v>
          </cell>
          <cell r="B999" t="str">
            <v>VOI1520</v>
          </cell>
          <cell r="C999" t="str">
            <v>Vối, ĐK gốc 15cm ≤ Φ &lt;20cm</v>
          </cell>
          <cell r="D999" t="str">
            <v>Vối, đường kính 16 cm</v>
          </cell>
          <cell r="E999" t="str">
            <v>cây</v>
          </cell>
          <cell r="F999">
            <v>318000</v>
          </cell>
        </row>
        <row r="1000">
          <cell r="A1000" t="str">
            <v>VOI17</v>
          </cell>
          <cell r="B1000" t="str">
            <v>VOI1520</v>
          </cell>
          <cell r="C1000" t="str">
            <v>Vối, ĐK gốc 15cm ≤ Φ &lt;20cm</v>
          </cell>
          <cell r="D1000" t="str">
            <v>Vối, đường kính 17 cm</v>
          </cell>
          <cell r="E1000" t="str">
            <v>cây</v>
          </cell>
          <cell r="F1000">
            <v>318000</v>
          </cell>
        </row>
        <row r="1001">
          <cell r="A1001" t="str">
            <v>VOI18</v>
          </cell>
          <cell r="B1001" t="str">
            <v>VOI1520</v>
          </cell>
          <cell r="C1001" t="str">
            <v>Vối, ĐK gốc 15cm ≤ Φ &lt;20cm</v>
          </cell>
          <cell r="D1001" t="str">
            <v>Vối, đường kính 18 cm</v>
          </cell>
          <cell r="E1001" t="str">
            <v>cây</v>
          </cell>
          <cell r="F1001">
            <v>318000</v>
          </cell>
        </row>
        <row r="1002">
          <cell r="A1002" t="str">
            <v>VOI19</v>
          </cell>
          <cell r="B1002" t="str">
            <v>VOI1520</v>
          </cell>
          <cell r="C1002" t="str">
            <v>Vối, ĐK gốc 15cm ≤ Φ &lt;20cm</v>
          </cell>
          <cell r="D1002" t="str">
            <v>Vối, đường kính 19 cm</v>
          </cell>
          <cell r="E1002" t="str">
            <v>cây</v>
          </cell>
          <cell r="F1002">
            <v>318000</v>
          </cell>
        </row>
        <row r="1003">
          <cell r="A1003" t="str">
            <v>VOI20</v>
          </cell>
          <cell r="B1003" t="str">
            <v>VOI2025</v>
          </cell>
          <cell r="C1003" t="str">
            <v>Vối, ĐK gốc 20cm ≤ Φ &lt;25cm</v>
          </cell>
          <cell r="D1003" t="str">
            <v xml:space="preserve">Vối, đường kính 20 cm </v>
          </cell>
          <cell r="E1003" t="str">
            <v>cây</v>
          </cell>
          <cell r="F1003">
            <v>385000</v>
          </cell>
        </row>
        <row r="1004">
          <cell r="A1004" t="str">
            <v>VOI21</v>
          </cell>
          <cell r="B1004" t="str">
            <v>VOI2025</v>
          </cell>
          <cell r="C1004" t="str">
            <v>Vối, ĐK gốc 20cm ≤ Φ &lt;25cm</v>
          </cell>
          <cell r="D1004" t="str">
            <v xml:space="preserve">Vối, đường kính 21 cm </v>
          </cell>
          <cell r="E1004" t="str">
            <v>cây</v>
          </cell>
          <cell r="F1004">
            <v>385000</v>
          </cell>
        </row>
        <row r="1005">
          <cell r="A1005" t="str">
            <v>VOI22</v>
          </cell>
          <cell r="B1005" t="str">
            <v>VOI2025</v>
          </cell>
          <cell r="C1005" t="str">
            <v>Vối, ĐK gốc 20cm ≤ Φ &lt;25cm</v>
          </cell>
          <cell r="D1005" t="str">
            <v xml:space="preserve">Vối, đường kính 22 cm </v>
          </cell>
          <cell r="E1005" t="str">
            <v>cây</v>
          </cell>
          <cell r="F1005">
            <v>385000</v>
          </cell>
        </row>
        <row r="1006">
          <cell r="A1006" t="str">
            <v>VOI23</v>
          </cell>
          <cell r="B1006" t="str">
            <v>VOI2025</v>
          </cell>
          <cell r="C1006" t="str">
            <v>Vối, ĐK gốc 20cm ≤ Φ &lt;25cm</v>
          </cell>
          <cell r="D1006" t="str">
            <v xml:space="preserve">Vối, đường kính 23 cm </v>
          </cell>
          <cell r="E1006" t="str">
            <v>cây</v>
          </cell>
          <cell r="F1006">
            <v>385000</v>
          </cell>
        </row>
        <row r="1007">
          <cell r="A1007" t="str">
            <v>VOI24</v>
          </cell>
          <cell r="B1007" t="str">
            <v>VOI2025</v>
          </cell>
          <cell r="C1007" t="str">
            <v>Vối, ĐK gốc 20cm ≤ Φ &lt;25cm</v>
          </cell>
          <cell r="D1007" t="str">
            <v xml:space="preserve">Vối, đường kính 24 cm </v>
          </cell>
          <cell r="E1007" t="str">
            <v>cây</v>
          </cell>
          <cell r="F1007">
            <v>385000</v>
          </cell>
        </row>
        <row r="1008">
          <cell r="A1008" t="str">
            <v>VOI25</v>
          </cell>
          <cell r="B1008" t="str">
            <v>VOI2530</v>
          </cell>
          <cell r="C1008" t="str">
            <v>Vối, ĐK gốc 25cm ≤ Φ &lt;30cm</v>
          </cell>
          <cell r="D1008" t="str">
            <v xml:space="preserve">Vối,  đường kính 25 cm </v>
          </cell>
          <cell r="E1008" t="str">
            <v>cây</v>
          </cell>
          <cell r="F1008">
            <v>452000</v>
          </cell>
        </row>
        <row r="1009">
          <cell r="A1009" t="str">
            <v>VOI26</v>
          </cell>
          <cell r="B1009" t="str">
            <v>VOI2530</v>
          </cell>
          <cell r="C1009" t="str">
            <v>Vối, ĐK gốc 25cm ≤ Φ &lt;30cm</v>
          </cell>
          <cell r="D1009" t="str">
            <v xml:space="preserve">Vối, đường kính 26 cm </v>
          </cell>
          <cell r="E1009" t="str">
            <v>cây</v>
          </cell>
          <cell r="F1009">
            <v>452000</v>
          </cell>
        </row>
        <row r="1010">
          <cell r="A1010" t="str">
            <v>VOI27</v>
          </cell>
          <cell r="B1010" t="str">
            <v>VOI2530</v>
          </cell>
          <cell r="C1010" t="str">
            <v>Vối, ĐK gốc 25cm ≤ Φ &lt;30cm</v>
          </cell>
          <cell r="D1010" t="str">
            <v xml:space="preserve">Vối, đường kính 27 cm </v>
          </cell>
          <cell r="E1010" t="str">
            <v>cây</v>
          </cell>
          <cell r="F1010">
            <v>452000</v>
          </cell>
        </row>
        <row r="1011">
          <cell r="A1011" t="str">
            <v>VOI28</v>
          </cell>
          <cell r="B1011" t="str">
            <v>VOI2530</v>
          </cell>
          <cell r="C1011" t="str">
            <v>Vối, ĐK gốc 25cm ≤ Φ &lt;30cm</v>
          </cell>
          <cell r="D1011" t="str">
            <v xml:space="preserve">Vối, đường kính 28 cm </v>
          </cell>
          <cell r="E1011" t="str">
            <v>cây</v>
          </cell>
          <cell r="F1011">
            <v>452000</v>
          </cell>
        </row>
        <row r="1012">
          <cell r="A1012" t="str">
            <v>VOI29</v>
          </cell>
          <cell r="B1012" t="str">
            <v>VOI2530</v>
          </cell>
          <cell r="C1012" t="str">
            <v>Vối, ĐK gốc 25cm ≤ Φ &lt;30cm</v>
          </cell>
          <cell r="D1012" t="str">
            <v xml:space="preserve">Vối, đường kính 29 cm </v>
          </cell>
          <cell r="E1012" t="str">
            <v>cây</v>
          </cell>
          <cell r="F1012">
            <v>452000</v>
          </cell>
        </row>
        <row r="1013">
          <cell r="A1013" t="str">
            <v>VOI30</v>
          </cell>
          <cell r="B1013" t="str">
            <v>VOI3030</v>
          </cell>
          <cell r="C1013" t="str">
            <v>Vối, ĐK gốc từ 30 cm trở lên</v>
          </cell>
          <cell r="D1013" t="str">
            <v xml:space="preserve">Vối, đường kính 30 cm </v>
          </cell>
          <cell r="E1013" t="str">
            <v>cây</v>
          </cell>
          <cell r="F1013">
            <v>519000</v>
          </cell>
        </row>
        <row r="1014">
          <cell r="A1014" t="str">
            <v>VOI31</v>
          </cell>
          <cell r="B1014" t="str">
            <v>VOI3030</v>
          </cell>
          <cell r="C1014" t="str">
            <v>Vối, ĐK gốc từ 30 cm trở lên</v>
          </cell>
          <cell r="D1014" t="str">
            <v xml:space="preserve">Vối, đường kính 31 cm </v>
          </cell>
          <cell r="E1014" t="str">
            <v>cây</v>
          </cell>
          <cell r="F1014">
            <v>519000</v>
          </cell>
        </row>
        <row r="1015">
          <cell r="A1015" t="str">
            <v>VOI32</v>
          </cell>
          <cell r="B1015" t="str">
            <v>VOI3030</v>
          </cell>
          <cell r="C1015" t="str">
            <v>Vối, ĐK gốc từ 30 cm trở lên</v>
          </cell>
          <cell r="D1015" t="str">
            <v xml:space="preserve">Vối, đường kính 32 cm </v>
          </cell>
          <cell r="E1015" t="str">
            <v>cây</v>
          </cell>
          <cell r="F1015">
            <v>519000</v>
          </cell>
        </row>
        <row r="1016">
          <cell r="A1016" t="str">
            <v>VOI33</v>
          </cell>
          <cell r="B1016" t="str">
            <v>VOI3030</v>
          </cell>
          <cell r="C1016" t="str">
            <v>Vối, ĐK gốc từ 30 cm trở lên</v>
          </cell>
          <cell r="D1016" t="str">
            <v xml:space="preserve">Vối, đường kính 33 cm </v>
          </cell>
          <cell r="E1016" t="str">
            <v>cây</v>
          </cell>
          <cell r="F1016">
            <v>519000</v>
          </cell>
        </row>
        <row r="1017">
          <cell r="A1017" t="str">
            <v>VOI34</v>
          </cell>
          <cell r="B1017" t="str">
            <v>VOI3030</v>
          </cell>
          <cell r="C1017" t="str">
            <v>Vối, ĐK gốc từ 30 cm trở lên</v>
          </cell>
          <cell r="D1017" t="str">
            <v xml:space="preserve">Vối, đường kính 34 cm </v>
          </cell>
          <cell r="E1017" t="str">
            <v>cây</v>
          </cell>
          <cell r="F1017">
            <v>519000</v>
          </cell>
        </row>
        <row r="1018">
          <cell r="A1018" t="str">
            <v>VOI35</v>
          </cell>
          <cell r="B1018" t="str">
            <v>VOI3030</v>
          </cell>
          <cell r="C1018" t="str">
            <v>Vối, ĐK gốc từ 30 cm trở lên</v>
          </cell>
          <cell r="D1018" t="str">
            <v xml:space="preserve">Vối, đường kính 35 cm </v>
          </cell>
          <cell r="E1018" t="str">
            <v>cây</v>
          </cell>
          <cell r="F1018">
            <v>519000</v>
          </cell>
        </row>
        <row r="1019">
          <cell r="A1019" t="str">
            <v>VOI36</v>
          </cell>
          <cell r="B1019" t="str">
            <v>VOI3030</v>
          </cell>
          <cell r="C1019" t="str">
            <v>Vối, ĐK gốc từ 30 cm trở lên</v>
          </cell>
          <cell r="D1019" t="str">
            <v xml:space="preserve">Vối, đường kính 36 cm </v>
          </cell>
          <cell r="E1019" t="str">
            <v>cây</v>
          </cell>
          <cell r="F1019">
            <v>519000</v>
          </cell>
        </row>
        <row r="1020">
          <cell r="A1020" t="str">
            <v>VOI37</v>
          </cell>
          <cell r="B1020" t="str">
            <v>VOI3030</v>
          </cell>
          <cell r="C1020" t="str">
            <v>Vối, ĐK gốc từ 30 cm trở lên</v>
          </cell>
          <cell r="D1020" t="str">
            <v xml:space="preserve">Vối, đường kính 37 cm </v>
          </cell>
          <cell r="E1020" t="str">
            <v>cây</v>
          </cell>
          <cell r="F1020">
            <v>519000</v>
          </cell>
        </row>
        <row r="1021">
          <cell r="A1021" t="str">
            <v>VOI38</v>
          </cell>
          <cell r="B1021" t="str">
            <v>VOI3030</v>
          </cell>
          <cell r="C1021" t="str">
            <v>Vối, ĐK gốc từ 30 cm trở lên</v>
          </cell>
          <cell r="D1021" t="str">
            <v xml:space="preserve">Vối, đường kính 38 cm </v>
          </cell>
          <cell r="E1021" t="str">
            <v>cây</v>
          </cell>
          <cell r="F1021">
            <v>519000</v>
          </cell>
        </row>
        <row r="1022">
          <cell r="A1022" t="str">
            <v>VOI39</v>
          </cell>
          <cell r="B1022" t="str">
            <v>VOI3030</v>
          </cell>
          <cell r="C1022" t="str">
            <v>Vối, ĐK gốc từ 30 cm trở lên</v>
          </cell>
          <cell r="D1022" t="str">
            <v xml:space="preserve">Vối, đường kính 39 cm </v>
          </cell>
          <cell r="E1022" t="str">
            <v>cây</v>
          </cell>
          <cell r="F1022">
            <v>519000</v>
          </cell>
        </row>
        <row r="1023">
          <cell r="A1023" t="str">
            <v>VOI40</v>
          </cell>
          <cell r="B1023" t="str">
            <v>VOI3030</v>
          </cell>
          <cell r="C1023" t="str">
            <v>Vối, ĐK gốc từ 30 cm trở lên</v>
          </cell>
          <cell r="D1023" t="str">
            <v xml:space="preserve">Vối, đường kính 40 cm </v>
          </cell>
          <cell r="E1023" t="str">
            <v>cây</v>
          </cell>
          <cell r="F1023">
            <v>519000</v>
          </cell>
        </row>
        <row r="1024">
          <cell r="A1024" t="str">
            <v>KHEM</v>
          </cell>
          <cell r="B1024" t="str">
            <v>KHEM</v>
          </cell>
          <cell r="C1024" t="str">
            <v>Khế, Mới trồng (từ 3 tháng đến dưới 1năm)</v>
          </cell>
          <cell r="D1024" t="str">
            <v>Vối, mới trồng từ 3 tháng đến dưới 1 năm tuổi</v>
          </cell>
          <cell r="E1024" t="str">
            <v>cây</v>
          </cell>
          <cell r="F1024">
            <v>32000</v>
          </cell>
        </row>
        <row r="1025">
          <cell r="A1025" t="str">
            <v>KHEM1</v>
          </cell>
          <cell r="B1025" t="str">
            <v>KHEM1</v>
          </cell>
          <cell r="C1025" t="str">
            <v>Khế, Trồng từ 1 năm , cao trên 1m</v>
          </cell>
          <cell r="D1025" t="str">
            <v xml:space="preserve">Vối, trồng từ 1 năm tuổi, cao trên 1 m </v>
          </cell>
          <cell r="E1025" t="str">
            <v>cây</v>
          </cell>
          <cell r="F1025">
            <v>49000</v>
          </cell>
        </row>
        <row r="1026">
          <cell r="A1026" t="str">
            <v>KHE1</v>
          </cell>
          <cell r="B1026" t="str">
            <v>KHE1</v>
          </cell>
          <cell r="C1026" t="str">
            <v>Khế, ĐK gốc 1cm ≤ Φ &lt;2cm</v>
          </cell>
          <cell r="D1026" t="str">
            <v>Vối, đường kính 1 cm</v>
          </cell>
          <cell r="E1026" t="str">
            <v>cây</v>
          </cell>
          <cell r="F1026">
            <v>66000</v>
          </cell>
        </row>
        <row r="1027">
          <cell r="A1027" t="str">
            <v>KHE2</v>
          </cell>
          <cell r="B1027" t="str">
            <v>KHE25</v>
          </cell>
          <cell r="C1027" t="str">
            <v>Khế, ĐK gốc 2cm ≤ Φ &lt;5cm</v>
          </cell>
          <cell r="D1027" t="str">
            <v>Vối,  đường kính 2 cm</v>
          </cell>
          <cell r="E1027" t="str">
            <v>cây</v>
          </cell>
          <cell r="F1027">
            <v>66000</v>
          </cell>
        </row>
        <row r="1028">
          <cell r="A1028" t="str">
            <v>KHE3</v>
          </cell>
          <cell r="B1028" t="str">
            <v>KHE25</v>
          </cell>
          <cell r="C1028" t="str">
            <v>Khế, ĐK gốc 2cm ≤ Φ &lt;5cm</v>
          </cell>
          <cell r="D1028" t="str">
            <v>Vối, đường kính 3 cm</v>
          </cell>
          <cell r="E1028" t="str">
            <v>cây</v>
          </cell>
          <cell r="F1028">
            <v>103000</v>
          </cell>
        </row>
        <row r="1029">
          <cell r="A1029" t="str">
            <v>KHE4</v>
          </cell>
          <cell r="B1029" t="str">
            <v>KHE25</v>
          </cell>
          <cell r="C1029" t="str">
            <v>Khế, ĐK gốc 2cm ≤ Φ &lt;5cm</v>
          </cell>
          <cell r="D1029" t="str">
            <v>Vối,  đường kính 4 cm</v>
          </cell>
          <cell r="E1029" t="str">
            <v>cây</v>
          </cell>
          <cell r="F1029">
            <v>103000</v>
          </cell>
        </row>
        <row r="1030">
          <cell r="A1030" t="str">
            <v>KHE5</v>
          </cell>
          <cell r="B1030" t="str">
            <v>KHE57</v>
          </cell>
          <cell r="C1030" t="str">
            <v>Khế, ĐK gốc 5cm ≤ Φ &lt;7cm</v>
          </cell>
          <cell r="D1030" t="str">
            <v>Vối, đường kính 5 cm</v>
          </cell>
          <cell r="E1030" t="str">
            <v>cây</v>
          </cell>
          <cell r="F1030">
            <v>140000</v>
          </cell>
        </row>
        <row r="1031">
          <cell r="A1031" t="str">
            <v>KHE6</v>
          </cell>
          <cell r="B1031" t="str">
            <v>KHE57</v>
          </cell>
          <cell r="C1031" t="str">
            <v>Khế, ĐK gốc 5cm ≤ Φ &lt;7cm</v>
          </cell>
          <cell r="D1031" t="str">
            <v>Vối, đường kính 6 cm</v>
          </cell>
          <cell r="E1031" t="str">
            <v>cây</v>
          </cell>
          <cell r="F1031">
            <v>140000</v>
          </cell>
        </row>
        <row r="1032">
          <cell r="A1032" t="str">
            <v>KHE7</v>
          </cell>
          <cell r="B1032" t="str">
            <v>KHE79</v>
          </cell>
          <cell r="C1032" t="str">
            <v>Khế, ĐK gốc 7cm ≤ Φ &lt;9cm</v>
          </cell>
          <cell r="D1032" t="str">
            <v>Vối, đường kính 7 cm</v>
          </cell>
          <cell r="E1032" t="str">
            <v>cây</v>
          </cell>
          <cell r="F1032">
            <v>177000</v>
          </cell>
        </row>
        <row r="1033">
          <cell r="A1033" t="str">
            <v>KHE8</v>
          </cell>
          <cell r="B1033" t="str">
            <v>KHE79</v>
          </cell>
          <cell r="C1033" t="str">
            <v>Khế, ĐK gốc 7cm ≤ Φ &lt;9cm</v>
          </cell>
          <cell r="D1033" t="str">
            <v>Vối, đường kính 8 cm</v>
          </cell>
          <cell r="E1033" t="str">
            <v>cây</v>
          </cell>
          <cell r="F1033">
            <v>177000</v>
          </cell>
        </row>
        <row r="1034">
          <cell r="A1034" t="str">
            <v>KHE9</v>
          </cell>
          <cell r="B1034" t="str">
            <v>KHE912</v>
          </cell>
          <cell r="C1034" t="str">
            <v>Khế, ĐK gốc 9cm ≤ Φ &lt;12cm</v>
          </cell>
          <cell r="D1034" t="str">
            <v>Vối, đường kính 9 cm</v>
          </cell>
          <cell r="E1034" t="str">
            <v>cây</v>
          </cell>
          <cell r="F1034">
            <v>214000</v>
          </cell>
        </row>
        <row r="1035">
          <cell r="A1035" t="str">
            <v>KHE10</v>
          </cell>
          <cell r="B1035" t="str">
            <v>KHE912</v>
          </cell>
          <cell r="C1035" t="str">
            <v>Khế, ĐK gốc 9cm ≤ Φ &lt;12cm</v>
          </cell>
          <cell r="D1035" t="str">
            <v>Vối, đường kính 10 cm</v>
          </cell>
          <cell r="E1035" t="str">
            <v>cây</v>
          </cell>
          <cell r="F1035">
            <v>214000</v>
          </cell>
        </row>
        <row r="1036">
          <cell r="A1036" t="str">
            <v>KHE11</v>
          </cell>
          <cell r="B1036" t="str">
            <v>KHE912</v>
          </cell>
          <cell r="C1036" t="str">
            <v>Khế, ĐK gốc 9cm ≤ Φ &lt;12cm</v>
          </cell>
          <cell r="D1036" t="str">
            <v>Vối, đường kính 11 cm</v>
          </cell>
          <cell r="E1036" t="str">
            <v>cây</v>
          </cell>
          <cell r="F1036">
            <v>214000</v>
          </cell>
        </row>
        <row r="1037">
          <cell r="A1037" t="str">
            <v>KHE12</v>
          </cell>
          <cell r="B1037" t="str">
            <v>KHE1215</v>
          </cell>
          <cell r="C1037" t="str">
            <v>Khế ĐK gốc 12cm ≤ Φ &lt;15cm</v>
          </cell>
          <cell r="D1037" t="str">
            <v>Vối, đường kính 12 cm</v>
          </cell>
          <cell r="E1037" t="str">
            <v>cây</v>
          </cell>
          <cell r="F1037">
            <v>251000</v>
          </cell>
        </row>
        <row r="1038">
          <cell r="A1038" t="str">
            <v>KHE13</v>
          </cell>
          <cell r="B1038" t="str">
            <v>KHE1215</v>
          </cell>
          <cell r="C1038" t="str">
            <v>Khế , ĐK gốc 12cm ≤ Φ &lt;15cm</v>
          </cell>
          <cell r="D1038" t="str">
            <v>Vối, đường kính 13 cm</v>
          </cell>
          <cell r="E1038" t="str">
            <v>cây</v>
          </cell>
          <cell r="F1038">
            <v>251000</v>
          </cell>
        </row>
        <row r="1039">
          <cell r="A1039" t="str">
            <v>KHE14</v>
          </cell>
          <cell r="B1039" t="str">
            <v>KHE1215</v>
          </cell>
          <cell r="C1039" t="str">
            <v>Khế,  ĐK gốc 12cm ≤ Φ &lt;15cm</v>
          </cell>
          <cell r="D1039" t="str">
            <v>Vối, đường kính 14 cm</v>
          </cell>
          <cell r="E1039" t="str">
            <v>cây</v>
          </cell>
          <cell r="F1039">
            <v>251000</v>
          </cell>
        </row>
        <row r="1040">
          <cell r="A1040" t="str">
            <v>KHE15</v>
          </cell>
          <cell r="B1040" t="str">
            <v>KHE1520</v>
          </cell>
          <cell r="C1040" t="str">
            <v>Khế,  ĐK gốc 15cm ≤ Φ &lt;20cm</v>
          </cell>
          <cell r="D1040" t="str">
            <v>Vối, đường kính 15 cm</v>
          </cell>
          <cell r="E1040" t="str">
            <v>cây</v>
          </cell>
          <cell r="F1040">
            <v>318000</v>
          </cell>
        </row>
        <row r="1041">
          <cell r="A1041" t="str">
            <v>KHE16</v>
          </cell>
          <cell r="B1041" t="str">
            <v>KHE1520</v>
          </cell>
          <cell r="C1041" t="str">
            <v>Khế, ĐK gốc 15cm ≤ Φ &lt;20cm</v>
          </cell>
          <cell r="D1041" t="str">
            <v>Vối, đường kính 16 cm</v>
          </cell>
          <cell r="E1041" t="str">
            <v>cây</v>
          </cell>
          <cell r="F1041">
            <v>318000</v>
          </cell>
        </row>
        <row r="1042">
          <cell r="A1042" t="str">
            <v>KHE17</v>
          </cell>
          <cell r="B1042" t="str">
            <v>KHE1520</v>
          </cell>
          <cell r="C1042" t="str">
            <v>Khế , ĐK gốc 15cm ≤ Φ &lt;20cm</v>
          </cell>
          <cell r="D1042" t="str">
            <v>Vối, đường kính 17 cm</v>
          </cell>
          <cell r="E1042" t="str">
            <v>cây</v>
          </cell>
          <cell r="F1042">
            <v>318000</v>
          </cell>
        </row>
        <row r="1043">
          <cell r="A1043" t="str">
            <v>KHE18</v>
          </cell>
          <cell r="B1043" t="str">
            <v>KHE1520</v>
          </cell>
          <cell r="C1043" t="str">
            <v>Khế , ĐK gốc 15cm ≤ Φ &lt;20cm</v>
          </cell>
          <cell r="D1043" t="str">
            <v>Vối, đường kính 18 cm</v>
          </cell>
          <cell r="E1043" t="str">
            <v>cây</v>
          </cell>
          <cell r="F1043">
            <v>318000</v>
          </cell>
        </row>
        <row r="1044">
          <cell r="A1044" t="str">
            <v>KHE19</v>
          </cell>
          <cell r="B1044" t="str">
            <v>KHE1520</v>
          </cell>
          <cell r="C1044" t="str">
            <v>Khế , ĐK gốc 15cm ≤ Φ &lt;20cm</v>
          </cell>
          <cell r="D1044" t="str">
            <v>Vối, đường kính 19 cm</v>
          </cell>
          <cell r="E1044" t="str">
            <v>cây</v>
          </cell>
          <cell r="F1044">
            <v>318000</v>
          </cell>
        </row>
        <row r="1045">
          <cell r="A1045" t="str">
            <v>KHE20</v>
          </cell>
          <cell r="B1045" t="str">
            <v>KHE2025</v>
          </cell>
          <cell r="C1045" t="str">
            <v>Khế , ĐK gốc 20cm ≤ Φ &lt;25cm</v>
          </cell>
          <cell r="D1045" t="str">
            <v xml:space="preserve">Vối, đường kính 20 cm </v>
          </cell>
          <cell r="E1045" t="str">
            <v>cây</v>
          </cell>
          <cell r="F1045">
            <v>385000</v>
          </cell>
        </row>
        <row r="1046">
          <cell r="A1046" t="str">
            <v>KHE21</v>
          </cell>
          <cell r="B1046" t="str">
            <v>KHE2025</v>
          </cell>
          <cell r="C1046" t="str">
            <v>Khế , ĐK gốc 20cm ≤ Φ &lt;25cm</v>
          </cell>
          <cell r="D1046" t="str">
            <v xml:space="preserve">Vối, đường kính 21 cm </v>
          </cell>
          <cell r="E1046" t="str">
            <v>cây</v>
          </cell>
          <cell r="F1046">
            <v>385000</v>
          </cell>
        </row>
        <row r="1047">
          <cell r="A1047" t="str">
            <v>KHE22</v>
          </cell>
          <cell r="B1047" t="str">
            <v>KHE2025</v>
          </cell>
          <cell r="C1047" t="str">
            <v>Khế , ĐK gốc 20cm ≤ Φ &lt;25cm</v>
          </cell>
          <cell r="D1047" t="str">
            <v xml:space="preserve">Vối, đường kính 22 cm </v>
          </cell>
          <cell r="E1047" t="str">
            <v>cây</v>
          </cell>
          <cell r="F1047">
            <v>385000</v>
          </cell>
        </row>
        <row r="1048">
          <cell r="A1048" t="str">
            <v>KHE23</v>
          </cell>
          <cell r="B1048" t="str">
            <v>KHE2025</v>
          </cell>
          <cell r="C1048" t="str">
            <v>Khế , ĐK gốc 20cm ≤ Φ &lt;25cm</v>
          </cell>
          <cell r="D1048" t="str">
            <v xml:space="preserve">Vối, đường kính 23 cm </v>
          </cell>
          <cell r="E1048" t="str">
            <v>cây</v>
          </cell>
          <cell r="F1048">
            <v>385000</v>
          </cell>
        </row>
        <row r="1049">
          <cell r="A1049" t="str">
            <v>KHE24</v>
          </cell>
          <cell r="B1049" t="str">
            <v>KHE2025</v>
          </cell>
          <cell r="C1049" t="str">
            <v>Khế , ĐK gốc 20cm ≤ Φ &lt;25cm</v>
          </cell>
          <cell r="D1049" t="str">
            <v xml:space="preserve">Vối, đường kính 24 cm </v>
          </cell>
          <cell r="E1049" t="str">
            <v>cây</v>
          </cell>
          <cell r="F1049">
            <v>385000</v>
          </cell>
        </row>
        <row r="1050">
          <cell r="A1050" t="str">
            <v>KHE25</v>
          </cell>
          <cell r="B1050" t="str">
            <v>KHE2530</v>
          </cell>
          <cell r="C1050" t="str">
            <v>Khế , ĐK gốc 25cm ≤ Φ &lt;30cm</v>
          </cell>
          <cell r="D1050" t="str">
            <v xml:space="preserve">Vối,  đường kính 25 cm </v>
          </cell>
          <cell r="E1050" t="str">
            <v>cây</v>
          </cell>
          <cell r="F1050">
            <v>452000</v>
          </cell>
        </row>
        <row r="1051">
          <cell r="A1051" t="str">
            <v>KHE26</v>
          </cell>
          <cell r="B1051" t="str">
            <v>KHE2530</v>
          </cell>
          <cell r="C1051" t="str">
            <v>Khế , ĐK gốc 25cm ≤ Φ &lt;30cm</v>
          </cell>
          <cell r="D1051" t="str">
            <v xml:space="preserve">Vối, đường kính 26 cm </v>
          </cell>
          <cell r="E1051" t="str">
            <v>cây</v>
          </cell>
          <cell r="F1051">
            <v>452000</v>
          </cell>
        </row>
        <row r="1052">
          <cell r="A1052" t="str">
            <v>KHE27</v>
          </cell>
          <cell r="B1052" t="str">
            <v>KHE2530</v>
          </cell>
          <cell r="C1052" t="str">
            <v>Khế , ĐK gốc 25cm ≤ Φ &lt;30cm</v>
          </cell>
          <cell r="D1052" t="str">
            <v xml:space="preserve">Vối, đường kính 27 cm </v>
          </cell>
          <cell r="E1052" t="str">
            <v>cây</v>
          </cell>
          <cell r="F1052">
            <v>452000</v>
          </cell>
        </row>
        <row r="1053">
          <cell r="A1053" t="str">
            <v>KHE28</v>
          </cell>
          <cell r="B1053" t="str">
            <v>KHE2530</v>
          </cell>
          <cell r="C1053" t="str">
            <v>Khế , ĐK gốc 25cm ≤ Φ &lt;30cm</v>
          </cell>
          <cell r="D1053" t="str">
            <v xml:space="preserve">Vối, đường kính 28 cm </v>
          </cell>
          <cell r="E1053" t="str">
            <v>cây</v>
          </cell>
          <cell r="F1053">
            <v>452000</v>
          </cell>
        </row>
        <row r="1054">
          <cell r="A1054" t="str">
            <v>KHE29</v>
          </cell>
          <cell r="B1054" t="str">
            <v>KHE2530</v>
          </cell>
          <cell r="C1054" t="str">
            <v>Khế , ĐK gốc 25cm ≤ Φ &lt;30cm</v>
          </cell>
          <cell r="D1054" t="str">
            <v xml:space="preserve">Vối, đường kính 29 cm </v>
          </cell>
          <cell r="E1054" t="str">
            <v>cây</v>
          </cell>
          <cell r="F1054">
            <v>452000</v>
          </cell>
        </row>
        <row r="1055">
          <cell r="A1055" t="str">
            <v>KHE30</v>
          </cell>
          <cell r="B1055" t="str">
            <v>KHE30</v>
          </cell>
          <cell r="C1055" t="str">
            <v>Khế , ĐK gốc từ 30 cm trở lên</v>
          </cell>
          <cell r="D1055" t="str">
            <v xml:space="preserve">Vối, đường kính 30 cm </v>
          </cell>
          <cell r="E1055" t="str">
            <v>cây</v>
          </cell>
          <cell r="F1055">
            <v>519000</v>
          </cell>
        </row>
        <row r="1056">
          <cell r="A1056" t="str">
            <v>KHE31</v>
          </cell>
          <cell r="B1056" t="str">
            <v>KHE30</v>
          </cell>
          <cell r="C1056" t="str">
            <v>Khế , ĐK gốc từ 30 cm trở lên</v>
          </cell>
          <cell r="D1056" t="str">
            <v xml:space="preserve">Vối, đường kính 31 cm </v>
          </cell>
          <cell r="E1056" t="str">
            <v>cây</v>
          </cell>
          <cell r="F1056">
            <v>519000</v>
          </cell>
        </row>
        <row r="1057">
          <cell r="A1057" t="str">
            <v>KHE32</v>
          </cell>
          <cell r="B1057" t="str">
            <v>KHE30</v>
          </cell>
          <cell r="C1057" t="str">
            <v>Khế , ĐK gốc từ 30 cm trở lên</v>
          </cell>
          <cell r="D1057" t="str">
            <v xml:space="preserve">Vối, đường kính 32 cm </v>
          </cell>
          <cell r="E1057" t="str">
            <v>cây</v>
          </cell>
          <cell r="F1057">
            <v>519000</v>
          </cell>
        </row>
        <row r="1058">
          <cell r="A1058" t="str">
            <v>KHE33</v>
          </cell>
          <cell r="B1058" t="str">
            <v>KHE30</v>
          </cell>
          <cell r="C1058" t="str">
            <v>Khế , ĐK gốc từ 30 cm trở lên</v>
          </cell>
          <cell r="D1058" t="str">
            <v xml:space="preserve">Vối, đường kính 33 cm </v>
          </cell>
          <cell r="E1058" t="str">
            <v>cây</v>
          </cell>
          <cell r="F1058">
            <v>519000</v>
          </cell>
        </row>
        <row r="1059">
          <cell r="A1059" t="str">
            <v>KHE34</v>
          </cell>
          <cell r="B1059" t="str">
            <v>KHE30</v>
          </cell>
          <cell r="C1059" t="str">
            <v>Khế , ĐK gốc từ 30 cm trở lên</v>
          </cell>
          <cell r="D1059" t="str">
            <v xml:space="preserve">Vối, đường kính 34 cm </v>
          </cell>
          <cell r="E1059" t="str">
            <v>cây</v>
          </cell>
          <cell r="F1059">
            <v>519000</v>
          </cell>
        </row>
        <row r="1060">
          <cell r="A1060" t="str">
            <v>KHE35</v>
          </cell>
          <cell r="B1060" t="str">
            <v>KHE30</v>
          </cell>
          <cell r="C1060" t="str">
            <v>Khế , ĐK gốc từ 30 cm trở lên</v>
          </cell>
          <cell r="D1060" t="str">
            <v xml:space="preserve">Vối, đường kính 35 cm </v>
          </cell>
          <cell r="E1060" t="str">
            <v>cây</v>
          </cell>
          <cell r="F1060">
            <v>519000</v>
          </cell>
        </row>
        <row r="1061">
          <cell r="A1061" t="str">
            <v>KHE36</v>
          </cell>
          <cell r="B1061" t="str">
            <v>KHE30</v>
          </cell>
          <cell r="C1061" t="str">
            <v>Khế , ĐK gốc từ 30 cm trở lên</v>
          </cell>
          <cell r="D1061" t="str">
            <v xml:space="preserve">Vối, đường kính 36 cm </v>
          </cell>
          <cell r="E1061" t="str">
            <v>cây</v>
          </cell>
          <cell r="F1061">
            <v>519000</v>
          </cell>
        </row>
        <row r="1062">
          <cell r="A1062" t="str">
            <v>KHE37</v>
          </cell>
          <cell r="B1062" t="str">
            <v>KHE30</v>
          </cell>
          <cell r="C1062" t="str">
            <v>Khế , ĐK gốc từ 30 cm trở lên</v>
          </cell>
          <cell r="D1062" t="str">
            <v xml:space="preserve">Vối, đường kính 37 cm </v>
          </cell>
          <cell r="E1062" t="str">
            <v>cây</v>
          </cell>
          <cell r="F1062">
            <v>519000</v>
          </cell>
        </row>
        <row r="1063">
          <cell r="A1063" t="str">
            <v>KHE38</v>
          </cell>
          <cell r="B1063" t="str">
            <v>KHE30</v>
          </cell>
          <cell r="C1063" t="str">
            <v>Khế , ĐK gốc từ 30 cm trở lên</v>
          </cell>
          <cell r="D1063" t="str">
            <v xml:space="preserve">Vối, đường kính 38 cm </v>
          </cell>
          <cell r="E1063" t="str">
            <v>cây</v>
          </cell>
          <cell r="F1063">
            <v>519000</v>
          </cell>
        </row>
        <row r="1064">
          <cell r="A1064" t="str">
            <v>KHE39</v>
          </cell>
          <cell r="B1064" t="str">
            <v>KHE30</v>
          </cell>
          <cell r="C1064" t="str">
            <v>Khế , ĐK gốc từ 30 cm trở lên</v>
          </cell>
          <cell r="D1064" t="str">
            <v xml:space="preserve">Vối, đường kính 39 cm </v>
          </cell>
          <cell r="E1064" t="str">
            <v>cây</v>
          </cell>
          <cell r="F1064">
            <v>519000</v>
          </cell>
        </row>
        <row r="1065">
          <cell r="A1065" t="str">
            <v>KHE40</v>
          </cell>
          <cell r="B1065" t="str">
            <v>KHE30</v>
          </cell>
          <cell r="C1065" t="str">
            <v>Khế , ĐK gốc từ 30 cm trở lên</v>
          </cell>
          <cell r="D1065" t="str">
            <v xml:space="preserve">Vối, đường kính 40 cm </v>
          </cell>
          <cell r="E1065" t="str">
            <v>cây</v>
          </cell>
          <cell r="F1065">
            <v>519000</v>
          </cell>
        </row>
        <row r="1066">
          <cell r="A1066" t="str">
            <v>CHAYM</v>
          </cell>
          <cell r="B1066" t="str">
            <v>CHAYM</v>
          </cell>
          <cell r="C1066" t="str">
            <v>Khế, Mới trồng (từ 3 tháng đến dưới 1năm)</v>
          </cell>
          <cell r="D1066" t="str">
            <v>Vối, mới trồng từ 3 tháng đến dưới 1 năm tuổi</v>
          </cell>
          <cell r="E1066" t="str">
            <v>cây</v>
          </cell>
          <cell r="F1066">
            <v>32000</v>
          </cell>
        </row>
        <row r="1067">
          <cell r="A1067" t="str">
            <v>KHEM1</v>
          </cell>
          <cell r="B1067" t="str">
            <v>KHEM1</v>
          </cell>
          <cell r="C1067" t="str">
            <v>Khế, Trồng từ 1 năm , cao trên 1m</v>
          </cell>
          <cell r="D1067" t="str">
            <v xml:space="preserve">Vối, trồng từ 1 năm tuổi, cao trên 1 m </v>
          </cell>
          <cell r="E1067" t="str">
            <v>cây</v>
          </cell>
          <cell r="F1067">
            <v>49000</v>
          </cell>
        </row>
        <row r="1068">
          <cell r="A1068" t="str">
            <v>KHE1</v>
          </cell>
          <cell r="B1068" t="str">
            <v>KHE1</v>
          </cell>
          <cell r="C1068" t="str">
            <v>Khế, ĐK gốc 1cm ≤ Φ &lt;2cm</v>
          </cell>
          <cell r="D1068" t="str">
            <v>Vối, đường kính 1 cm</v>
          </cell>
          <cell r="E1068" t="str">
            <v>cây</v>
          </cell>
          <cell r="F1068">
            <v>66000</v>
          </cell>
        </row>
        <row r="1069">
          <cell r="A1069" t="str">
            <v>KHE2</v>
          </cell>
          <cell r="B1069" t="str">
            <v>KHE25</v>
          </cell>
          <cell r="C1069" t="str">
            <v>Khế, ĐK gốc 2cm ≤ Φ &lt;5cm</v>
          </cell>
          <cell r="D1069" t="str">
            <v>Vối,  đường kính 2 cm</v>
          </cell>
          <cell r="E1069" t="str">
            <v>cây</v>
          </cell>
          <cell r="F1069">
            <v>66000</v>
          </cell>
        </row>
        <row r="1070">
          <cell r="A1070" t="str">
            <v>KHE3</v>
          </cell>
          <cell r="B1070" t="str">
            <v>KHE25</v>
          </cell>
          <cell r="C1070" t="str">
            <v>Khế, ĐK gốc 2cm ≤ Φ &lt;5cm</v>
          </cell>
          <cell r="D1070" t="str">
            <v>Vối, đường kính 3 cm</v>
          </cell>
          <cell r="E1070" t="str">
            <v>cây</v>
          </cell>
          <cell r="F1070">
            <v>103000</v>
          </cell>
        </row>
        <row r="1071">
          <cell r="A1071" t="str">
            <v>KHE4</v>
          </cell>
          <cell r="B1071" t="str">
            <v>KHE25</v>
          </cell>
          <cell r="C1071" t="str">
            <v>Khế, ĐK gốc 2cm ≤ Φ &lt;5cm</v>
          </cell>
          <cell r="D1071" t="str">
            <v>Vối,  đường kính 4 cm</v>
          </cell>
          <cell r="E1071" t="str">
            <v>cây</v>
          </cell>
          <cell r="F1071">
            <v>103000</v>
          </cell>
        </row>
        <row r="1072">
          <cell r="A1072" t="str">
            <v>KHE5</v>
          </cell>
          <cell r="B1072" t="str">
            <v>KHE57</v>
          </cell>
          <cell r="C1072" t="str">
            <v>Khế, ĐK gốc 5cm ≤ Φ &lt;7cm</v>
          </cell>
          <cell r="D1072" t="str">
            <v>Vối, đường kính 5 cm</v>
          </cell>
          <cell r="E1072" t="str">
            <v>cây</v>
          </cell>
          <cell r="F1072">
            <v>140000</v>
          </cell>
        </row>
        <row r="1073">
          <cell r="A1073" t="str">
            <v>KHE6</v>
          </cell>
          <cell r="B1073" t="str">
            <v>KHE57</v>
          </cell>
          <cell r="C1073" t="str">
            <v>Khế, ĐK gốc 5cm ≤ Φ &lt;7cm</v>
          </cell>
          <cell r="D1073" t="str">
            <v>Vối, đường kính 6 cm</v>
          </cell>
          <cell r="E1073" t="str">
            <v>cây</v>
          </cell>
          <cell r="F1073">
            <v>140000</v>
          </cell>
        </row>
        <row r="1074">
          <cell r="A1074" t="str">
            <v>KHE7</v>
          </cell>
          <cell r="B1074" t="str">
            <v>KHE79</v>
          </cell>
          <cell r="C1074" t="str">
            <v>Khế, ĐK gốc 7cm ≤ Φ &lt;9cm</v>
          </cell>
          <cell r="D1074" t="str">
            <v>Vối, đường kính 7 cm</v>
          </cell>
          <cell r="E1074" t="str">
            <v>cây</v>
          </cell>
          <cell r="F1074">
            <v>177000</v>
          </cell>
        </row>
        <row r="1075">
          <cell r="A1075" t="str">
            <v>KHE8</v>
          </cell>
          <cell r="B1075" t="str">
            <v>KHE79</v>
          </cell>
          <cell r="C1075" t="str">
            <v>Khế, ĐK gốc 7cm ≤ Φ &lt;9cm</v>
          </cell>
          <cell r="D1075" t="str">
            <v>Vối, đường kính 8 cm</v>
          </cell>
          <cell r="E1075" t="str">
            <v>cây</v>
          </cell>
          <cell r="F1075">
            <v>177000</v>
          </cell>
        </row>
        <row r="1076">
          <cell r="A1076" t="str">
            <v>KHE9</v>
          </cell>
          <cell r="B1076" t="str">
            <v>KHE912</v>
          </cell>
          <cell r="C1076" t="str">
            <v>Khế, ĐK gốc 9cm ≤ Φ &lt;12cm</v>
          </cell>
          <cell r="D1076" t="str">
            <v>Vối, đường kính 9 cm</v>
          </cell>
          <cell r="E1076" t="str">
            <v>cây</v>
          </cell>
          <cell r="F1076">
            <v>214000</v>
          </cell>
        </row>
        <row r="1077">
          <cell r="A1077" t="str">
            <v>KHE10</v>
          </cell>
          <cell r="B1077" t="str">
            <v>KHE912</v>
          </cell>
          <cell r="C1077" t="str">
            <v>Khế, ĐK gốc 9cm ≤ Φ &lt;12cm</v>
          </cell>
          <cell r="D1077" t="str">
            <v>Vối, đường kính 10 cm</v>
          </cell>
          <cell r="E1077" t="str">
            <v>cây</v>
          </cell>
          <cell r="F1077">
            <v>214000</v>
          </cell>
        </row>
        <row r="1078">
          <cell r="A1078" t="str">
            <v>KHE11</v>
          </cell>
          <cell r="B1078" t="str">
            <v>KHE912</v>
          </cell>
          <cell r="C1078" t="str">
            <v>Khế, ĐK gốc 9cm ≤ Φ &lt;12cm</v>
          </cell>
          <cell r="D1078" t="str">
            <v>Vối, đường kính 11 cm</v>
          </cell>
          <cell r="E1078" t="str">
            <v>cây</v>
          </cell>
          <cell r="F1078">
            <v>214000</v>
          </cell>
        </row>
        <row r="1079">
          <cell r="A1079" t="str">
            <v>KHE12</v>
          </cell>
          <cell r="B1079" t="str">
            <v>KHE1215</v>
          </cell>
          <cell r="C1079" t="str">
            <v>Khế ĐK gốc 12cm ≤ Φ &lt;15cm</v>
          </cell>
          <cell r="D1079" t="str">
            <v>Vối, đường kính 12 cm</v>
          </cell>
          <cell r="E1079" t="str">
            <v>cây</v>
          </cell>
          <cell r="F1079">
            <v>251000</v>
          </cell>
        </row>
        <row r="1080">
          <cell r="A1080" t="str">
            <v>KHE13</v>
          </cell>
          <cell r="B1080" t="str">
            <v>KHE1215</v>
          </cell>
          <cell r="C1080" t="str">
            <v>Khế , ĐK gốc 12cm ≤ Φ &lt;15cm</v>
          </cell>
          <cell r="D1080" t="str">
            <v>Vối, đường kính 13 cm</v>
          </cell>
          <cell r="E1080" t="str">
            <v>cây</v>
          </cell>
          <cell r="F1080">
            <v>251000</v>
          </cell>
        </row>
        <row r="1081">
          <cell r="A1081" t="str">
            <v>KHE14</v>
          </cell>
          <cell r="B1081" t="str">
            <v>KHE1215</v>
          </cell>
          <cell r="C1081" t="str">
            <v>Khế,  ĐK gốc 12cm ≤ Φ &lt;15cm</v>
          </cell>
          <cell r="D1081" t="str">
            <v>Vối, đường kính 14 cm</v>
          </cell>
          <cell r="E1081" t="str">
            <v>cây</v>
          </cell>
          <cell r="F1081">
            <v>251000</v>
          </cell>
        </row>
        <row r="1082">
          <cell r="A1082" t="str">
            <v>KHE15</v>
          </cell>
          <cell r="B1082" t="str">
            <v>KHE1520</v>
          </cell>
          <cell r="C1082" t="str">
            <v>Khế,  ĐK gốc 15cm ≤ Φ &lt;20cm</v>
          </cell>
          <cell r="D1082" t="str">
            <v>Vối, đường kính 15 cm</v>
          </cell>
          <cell r="E1082" t="str">
            <v>cây</v>
          </cell>
          <cell r="F1082">
            <v>318000</v>
          </cell>
        </row>
        <row r="1083">
          <cell r="A1083" t="str">
            <v>KHE16</v>
          </cell>
          <cell r="B1083" t="str">
            <v>KHE1520</v>
          </cell>
          <cell r="C1083" t="str">
            <v>Khế, ĐK gốc 15cm ≤ Φ &lt;20cm</v>
          </cell>
          <cell r="D1083" t="str">
            <v>Vối, đường kính 16 cm</v>
          </cell>
          <cell r="E1083" t="str">
            <v>cây</v>
          </cell>
          <cell r="F1083">
            <v>318000</v>
          </cell>
        </row>
        <row r="1084">
          <cell r="A1084" t="str">
            <v>KHE17</v>
          </cell>
          <cell r="B1084" t="str">
            <v>KHE1520</v>
          </cell>
          <cell r="C1084" t="str">
            <v>Khế , ĐK gốc 15cm ≤ Φ &lt;20cm</v>
          </cell>
          <cell r="D1084" t="str">
            <v>Vối, đường kính 17 cm</v>
          </cell>
          <cell r="E1084" t="str">
            <v>cây</v>
          </cell>
          <cell r="F1084">
            <v>318000</v>
          </cell>
        </row>
        <row r="1085">
          <cell r="A1085" t="str">
            <v>KHE18</v>
          </cell>
          <cell r="B1085" t="str">
            <v>KHE1520</v>
          </cell>
          <cell r="C1085" t="str">
            <v>Khế , ĐK gốc 15cm ≤ Φ &lt;20cm</v>
          </cell>
          <cell r="D1085" t="str">
            <v>Vối, đường kính 18 cm</v>
          </cell>
          <cell r="E1085" t="str">
            <v>cây</v>
          </cell>
          <cell r="F1085">
            <v>318000</v>
          </cell>
        </row>
        <row r="1086">
          <cell r="A1086" t="str">
            <v>KHE19</v>
          </cell>
          <cell r="B1086" t="str">
            <v>KHE1520</v>
          </cell>
          <cell r="C1086" t="str">
            <v>Khế , ĐK gốc 15cm ≤ Φ &lt;20cm</v>
          </cell>
          <cell r="D1086" t="str">
            <v>Vối, đường kính 19 cm</v>
          </cell>
          <cell r="E1086" t="str">
            <v>cây</v>
          </cell>
          <cell r="F1086">
            <v>318000</v>
          </cell>
        </row>
        <row r="1087">
          <cell r="A1087" t="str">
            <v>KHE20</v>
          </cell>
          <cell r="B1087" t="str">
            <v>KHE2025</v>
          </cell>
          <cell r="C1087" t="str">
            <v>Khế , ĐK gốc 20cm ≤ Φ &lt;25cm</v>
          </cell>
          <cell r="D1087" t="str">
            <v xml:space="preserve">Vối, đường kính 20 cm </v>
          </cell>
          <cell r="E1087" t="str">
            <v>cây</v>
          </cell>
          <cell r="F1087">
            <v>385000</v>
          </cell>
        </row>
        <row r="1088">
          <cell r="A1088" t="str">
            <v>KHE21</v>
          </cell>
          <cell r="B1088" t="str">
            <v>KHE2025</v>
          </cell>
          <cell r="C1088" t="str">
            <v>Khế , ĐK gốc 20cm ≤ Φ &lt;25cm</v>
          </cell>
          <cell r="D1088" t="str">
            <v xml:space="preserve">Vối, đường kính 21 cm </v>
          </cell>
          <cell r="E1088" t="str">
            <v>cây</v>
          </cell>
          <cell r="F1088">
            <v>385000</v>
          </cell>
        </row>
        <row r="1089">
          <cell r="A1089" t="str">
            <v>KHE22</v>
          </cell>
          <cell r="B1089" t="str">
            <v>KHE2025</v>
          </cell>
          <cell r="C1089" t="str">
            <v>Khế , ĐK gốc 20cm ≤ Φ &lt;25cm</v>
          </cell>
          <cell r="D1089" t="str">
            <v xml:space="preserve">Vối, đường kính 22 cm </v>
          </cell>
          <cell r="E1089" t="str">
            <v>cây</v>
          </cell>
          <cell r="F1089">
            <v>385000</v>
          </cell>
        </row>
        <row r="1090">
          <cell r="A1090" t="str">
            <v>KHE23</v>
          </cell>
          <cell r="B1090" t="str">
            <v>KHE2025</v>
          </cell>
          <cell r="C1090" t="str">
            <v>Khế , ĐK gốc 20cm ≤ Φ &lt;25cm</v>
          </cell>
          <cell r="D1090" t="str">
            <v xml:space="preserve">Vối, đường kính 23 cm </v>
          </cell>
          <cell r="E1090" t="str">
            <v>cây</v>
          </cell>
          <cell r="F1090">
            <v>385000</v>
          </cell>
        </row>
        <row r="1091">
          <cell r="A1091" t="str">
            <v>KHE24</v>
          </cell>
          <cell r="B1091" t="str">
            <v>KHE2025</v>
          </cell>
          <cell r="C1091" t="str">
            <v>Khế , ĐK gốc 20cm ≤ Φ &lt;25cm</v>
          </cell>
          <cell r="D1091" t="str">
            <v xml:space="preserve">Vối, đường kính 24 cm </v>
          </cell>
          <cell r="E1091" t="str">
            <v>cây</v>
          </cell>
          <cell r="F1091">
            <v>385000</v>
          </cell>
        </row>
        <row r="1092">
          <cell r="A1092" t="str">
            <v>KHE25</v>
          </cell>
          <cell r="B1092" t="str">
            <v>KHE2530</v>
          </cell>
          <cell r="C1092" t="str">
            <v>Khế , ĐK gốc 25cm ≤ Φ &lt;30cm</v>
          </cell>
          <cell r="D1092" t="str">
            <v xml:space="preserve">Vối,  đường kính 25 cm </v>
          </cell>
          <cell r="E1092" t="str">
            <v>cây</v>
          </cell>
          <cell r="F1092">
            <v>452000</v>
          </cell>
        </row>
        <row r="1093">
          <cell r="A1093" t="str">
            <v>KHE26</v>
          </cell>
          <cell r="B1093" t="str">
            <v>KHE2530</v>
          </cell>
          <cell r="C1093" t="str">
            <v>Khế , ĐK gốc 25cm ≤ Φ &lt;30cm</v>
          </cell>
          <cell r="D1093" t="str">
            <v xml:space="preserve">Vối, đường kính 26 cm </v>
          </cell>
          <cell r="E1093" t="str">
            <v>cây</v>
          </cell>
          <cell r="F1093">
            <v>452000</v>
          </cell>
        </row>
        <row r="1094">
          <cell r="A1094" t="str">
            <v>KHE27</v>
          </cell>
          <cell r="B1094" t="str">
            <v>KHE2530</v>
          </cell>
          <cell r="C1094" t="str">
            <v>Khế , ĐK gốc 25cm ≤ Φ &lt;30cm</v>
          </cell>
          <cell r="D1094" t="str">
            <v xml:space="preserve">Vối, đường kính 27 cm </v>
          </cell>
          <cell r="E1094" t="str">
            <v>cây</v>
          </cell>
          <cell r="F1094">
            <v>452000</v>
          </cell>
        </row>
        <row r="1095">
          <cell r="A1095" t="str">
            <v>KHE28</v>
          </cell>
          <cell r="B1095" t="str">
            <v>KHE2530</v>
          </cell>
          <cell r="C1095" t="str">
            <v>Khế , ĐK gốc 25cm ≤ Φ &lt;30cm</v>
          </cell>
          <cell r="D1095" t="str">
            <v xml:space="preserve">Vối, đường kính 28 cm </v>
          </cell>
          <cell r="E1095" t="str">
            <v>cây</v>
          </cell>
          <cell r="F1095">
            <v>452000</v>
          </cell>
        </row>
        <row r="1096">
          <cell r="A1096" t="str">
            <v>KHE29</v>
          </cell>
          <cell r="B1096" t="str">
            <v>KHE2530</v>
          </cell>
          <cell r="C1096" t="str">
            <v>Khế , ĐK gốc 25cm ≤ Φ &lt;30cm</v>
          </cell>
          <cell r="D1096" t="str">
            <v xml:space="preserve">Vối, đường kính 29 cm </v>
          </cell>
          <cell r="E1096" t="str">
            <v>cây</v>
          </cell>
          <cell r="F1096">
            <v>452000</v>
          </cell>
        </row>
        <row r="1097">
          <cell r="A1097" t="str">
            <v>KHE30</v>
          </cell>
          <cell r="B1097" t="str">
            <v>KHE30</v>
          </cell>
          <cell r="C1097" t="str">
            <v>Khế , ĐK gốc từ 30 cm trở lên</v>
          </cell>
          <cell r="D1097" t="str">
            <v xml:space="preserve">Vối, đường kính 30 cm </v>
          </cell>
          <cell r="E1097" t="str">
            <v>cây</v>
          </cell>
          <cell r="F1097">
            <v>519000</v>
          </cell>
        </row>
        <row r="1098">
          <cell r="A1098" t="str">
            <v>KHE31</v>
          </cell>
          <cell r="B1098" t="str">
            <v>KHE30</v>
          </cell>
          <cell r="C1098" t="str">
            <v>Khế , ĐK gốc từ 30 cm trở lên</v>
          </cell>
          <cell r="D1098" t="str">
            <v xml:space="preserve">Vối, đường kính 31 cm </v>
          </cell>
          <cell r="E1098" t="str">
            <v>cây</v>
          </cell>
          <cell r="F1098">
            <v>519000</v>
          </cell>
        </row>
        <row r="1099">
          <cell r="A1099" t="str">
            <v>KHE32</v>
          </cell>
          <cell r="B1099" t="str">
            <v>KHE30</v>
          </cell>
          <cell r="C1099" t="str">
            <v>Khế , ĐK gốc từ 30 cm trở lên</v>
          </cell>
          <cell r="D1099" t="str">
            <v xml:space="preserve">Vối, đường kính 32 cm </v>
          </cell>
          <cell r="E1099" t="str">
            <v>cây</v>
          </cell>
          <cell r="F1099">
            <v>519000</v>
          </cell>
        </row>
        <row r="1100">
          <cell r="A1100" t="str">
            <v>KHE33</v>
          </cell>
          <cell r="B1100" t="str">
            <v>KHE30</v>
          </cell>
          <cell r="C1100" t="str">
            <v>Khế , ĐK gốc từ 30 cm trở lên</v>
          </cell>
          <cell r="D1100" t="str">
            <v xml:space="preserve">Vối, đường kính 33 cm </v>
          </cell>
          <cell r="E1100" t="str">
            <v>cây</v>
          </cell>
          <cell r="F1100">
            <v>519000</v>
          </cell>
        </row>
        <row r="1101">
          <cell r="A1101" t="str">
            <v>KHE34</v>
          </cell>
          <cell r="B1101" t="str">
            <v>KHE30</v>
          </cell>
          <cell r="C1101" t="str">
            <v>Khế , ĐK gốc từ 30 cm trở lên</v>
          </cell>
          <cell r="D1101" t="str">
            <v xml:space="preserve">Vối, đường kính 34 cm </v>
          </cell>
          <cell r="E1101" t="str">
            <v>cây</v>
          </cell>
          <cell r="F1101">
            <v>519000</v>
          </cell>
        </row>
        <row r="1102">
          <cell r="A1102" t="str">
            <v>KHE35</v>
          </cell>
          <cell r="B1102" t="str">
            <v>KHE30</v>
          </cell>
          <cell r="C1102" t="str">
            <v>Khế , ĐK gốc từ 30 cm trở lên</v>
          </cell>
          <cell r="D1102" t="str">
            <v xml:space="preserve">Vối, đường kính 35 cm </v>
          </cell>
          <cell r="E1102" t="str">
            <v>cây</v>
          </cell>
          <cell r="F1102">
            <v>519000</v>
          </cell>
        </row>
        <row r="1103">
          <cell r="A1103" t="str">
            <v>KHE36</v>
          </cell>
          <cell r="B1103" t="str">
            <v>KHE30</v>
          </cell>
          <cell r="C1103" t="str">
            <v>Khế , ĐK gốc từ 30 cm trở lên</v>
          </cell>
          <cell r="D1103" t="str">
            <v xml:space="preserve">Vối, đường kính 36 cm </v>
          </cell>
          <cell r="E1103" t="str">
            <v>cây</v>
          </cell>
          <cell r="F1103">
            <v>519000</v>
          </cell>
        </row>
        <row r="1104">
          <cell r="A1104" t="str">
            <v>KHE37</v>
          </cell>
          <cell r="B1104" t="str">
            <v>KHE30</v>
          </cell>
          <cell r="C1104" t="str">
            <v>Khế , ĐK gốc từ 30 cm trở lên</v>
          </cell>
          <cell r="D1104" t="str">
            <v xml:space="preserve">Vối, đường kính 37 cm </v>
          </cell>
          <cell r="E1104" t="str">
            <v>cây</v>
          </cell>
          <cell r="F1104">
            <v>519000</v>
          </cell>
        </row>
        <row r="1105">
          <cell r="A1105" t="str">
            <v>KHE38</v>
          </cell>
          <cell r="B1105" t="str">
            <v>KHE30</v>
          </cell>
          <cell r="C1105" t="str">
            <v>Khế , ĐK gốc từ 30 cm trở lên</v>
          </cell>
          <cell r="D1105" t="str">
            <v xml:space="preserve">Vối, đường kính 38 cm </v>
          </cell>
          <cell r="E1105" t="str">
            <v>cây</v>
          </cell>
          <cell r="F1105">
            <v>519000</v>
          </cell>
        </row>
        <row r="1106">
          <cell r="A1106" t="str">
            <v>KHE39</v>
          </cell>
          <cell r="B1106" t="str">
            <v>KHE30</v>
          </cell>
          <cell r="C1106" t="str">
            <v>Khế , ĐK gốc từ 30 cm trở lên</v>
          </cell>
          <cell r="D1106" t="str">
            <v xml:space="preserve">Vối, đường kính 39 cm </v>
          </cell>
          <cell r="E1106" t="str">
            <v>cây</v>
          </cell>
          <cell r="F1106">
            <v>519000</v>
          </cell>
        </row>
        <row r="1107">
          <cell r="A1107" t="str">
            <v>KHE40</v>
          </cell>
          <cell r="B1107" t="str">
            <v>KHE30</v>
          </cell>
          <cell r="C1107" t="str">
            <v>Khế , ĐK gốc từ 30 cm trở lên</v>
          </cell>
          <cell r="D1107" t="str">
            <v xml:space="preserve">Vối, đường kính 40 cm </v>
          </cell>
          <cell r="E1107" t="str">
            <v>cây</v>
          </cell>
          <cell r="F1107">
            <v>519000</v>
          </cell>
        </row>
        <row r="1108">
          <cell r="A1108" t="str">
            <v>CHANH</v>
          </cell>
          <cell r="C1108" t="str">
            <v>Chanh (theo ĐK gốc của cây, đo ĐK gốc cách mặt đất 15cm)</v>
          </cell>
          <cell r="E1108" t="str">
            <v>cây</v>
          </cell>
        </row>
        <row r="1109">
          <cell r="A1109" t="str">
            <v>CHANHM</v>
          </cell>
          <cell r="B1109" t="str">
            <v>CHANHM</v>
          </cell>
          <cell r="C1109" t="str">
            <v>Chanh, Mới trồng (từ 3 tháng đến dưới 1 năm)</v>
          </cell>
          <cell r="D1109" t="str">
            <v>Chanh, mới trồng từ 3 tháng đến dưới 1 năm tuổi</v>
          </cell>
          <cell r="E1109" t="str">
            <v>cây</v>
          </cell>
          <cell r="F1109">
            <v>34000</v>
          </cell>
        </row>
        <row r="1110">
          <cell r="A1110" t="str">
            <v>CHANHM1</v>
          </cell>
          <cell r="B1110" t="str">
            <v>CHANHM1</v>
          </cell>
          <cell r="C1110" t="str">
            <v>Chanh, Cây trồng từ 1 năm, H từ 0,7m trở lên</v>
          </cell>
          <cell r="D1110" t="str">
            <v xml:space="preserve">Chanh trồng từ 1 năm, cao từ 0,7 m trở lên </v>
          </cell>
          <cell r="E1110" t="str">
            <v>cây</v>
          </cell>
          <cell r="F1110">
            <v>58000</v>
          </cell>
        </row>
        <row r="1111">
          <cell r="A1111" t="str">
            <v>CHANH1</v>
          </cell>
          <cell r="B1111" t="str">
            <v>CHANH1</v>
          </cell>
          <cell r="C1111" t="str">
            <v>Chanh, ĐK gốc 1cm ≤ Φ &lt;2cm</v>
          </cell>
          <cell r="D1111" t="str">
            <v>Chanh đường kính gốc 1 cm</v>
          </cell>
          <cell r="E1111" t="str">
            <v>cây</v>
          </cell>
          <cell r="F1111">
            <v>142000</v>
          </cell>
        </row>
        <row r="1112">
          <cell r="A1112" t="str">
            <v>CHANH2</v>
          </cell>
          <cell r="B1112" t="str">
            <v>CHANH25</v>
          </cell>
          <cell r="C1112" t="str">
            <v>Chanh, ĐK gốc 2cm ≤ Φ &lt;5cm</v>
          </cell>
          <cell r="D1112" t="str">
            <v>Chanh đường kính gốc 2 cm</v>
          </cell>
          <cell r="E1112" t="str">
            <v>cây</v>
          </cell>
          <cell r="F1112">
            <v>214000</v>
          </cell>
        </row>
        <row r="1113">
          <cell r="A1113" t="str">
            <v>CHANH3</v>
          </cell>
          <cell r="B1113" t="str">
            <v>CHANH25</v>
          </cell>
          <cell r="C1113" t="str">
            <v>Chanh, ĐK gốc 2cm ≤ Φ &lt;5cm</v>
          </cell>
          <cell r="D1113" t="str">
            <v>Chanh đường kính gốc 3 cm</v>
          </cell>
          <cell r="E1113" t="str">
            <v>cây</v>
          </cell>
          <cell r="F1113">
            <v>214000</v>
          </cell>
        </row>
        <row r="1114">
          <cell r="A1114" t="str">
            <v>CHANH4</v>
          </cell>
          <cell r="B1114" t="str">
            <v>CHANH25</v>
          </cell>
          <cell r="C1114" t="str">
            <v>Chanh, ĐK gốc 2cm ≤ Φ &lt;5cm</v>
          </cell>
          <cell r="D1114" t="str">
            <v>Chanh đường kính gốc 4 cm</v>
          </cell>
          <cell r="E1114" t="str">
            <v>cây</v>
          </cell>
          <cell r="F1114">
            <v>214000</v>
          </cell>
        </row>
        <row r="1115">
          <cell r="A1115" t="str">
            <v>CHANH5</v>
          </cell>
          <cell r="B1115" t="str">
            <v>CHANH57</v>
          </cell>
          <cell r="C1115" t="str">
            <v>Chanh, ĐK gốc 5cm ≤ Φ &lt;7cm</v>
          </cell>
          <cell r="D1115" t="str">
            <v>Chanh đường kính gốc 5 cm</v>
          </cell>
          <cell r="E1115" t="str">
            <v>cây</v>
          </cell>
          <cell r="F1115">
            <v>298000</v>
          </cell>
        </row>
        <row r="1116">
          <cell r="A1116" t="str">
            <v>CHANH6</v>
          </cell>
          <cell r="B1116" t="str">
            <v>CHANH57</v>
          </cell>
          <cell r="C1116" t="str">
            <v>Chanh, ĐK gốc 5cm ≤ Φ &lt;7cm</v>
          </cell>
          <cell r="D1116" t="str">
            <v>Chanh đường kính gốc 6 cm</v>
          </cell>
          <cell r="E1116" t="str">
            <v>cây</v>
          </cell>
          <cell r="F1116">
            <v>298000</v>
          </cell>
        </row>
        <row r="1117">
          <cell r="A1117" t="str">
            <v>CHANH7</v>
          </cell>
          <cell r="B1117" t="str">
            <v>CHANH79</v>
          </cell>
          <cell r="C1117" t="str">
            <v>Chanh, ĐK gốc 7cm ≤ Φ &lt;9cm</v>
          </cell>
          <cell r="D1117" t="str">
            <v>Chanh đường kính gốc 7 cm</v>
          </cell>
          <cell r="E1117" t="str">
            <v>cây</v>
          </cell>
          <cell r="F1117">
            <v>406000</v>
          </cell>
        </row>
        <row r="1118">
          <cell r="A1118" t="str">
            <v>CHANH8</v>
          </cell>
          <cell r="B1118" t="str">
            <v>CHANH79</v>
          </cell>
          <cell r="C1118" t="str">
            <v>Chanh, ĐK gốc 7cm ≤ Φ &lt;9cm</v>
          </cell>
          <cell r="D1118" t="str">
            <v>Chanh đường kính gốc 8 cm</v>
          </cell>
          <cell r="E1118" t="str">
            <v>cây</v>
          </cell>
          <cell r="F1118">
            <v>406000</v>
          </cell>
        </row>
        <row r="1119">
          <cell r="A1119" t="str">
            <v>CHANH9</v>
          </cell>
          <cell r="B1119" t="str">
            <v>CHANH912</v>
          </cell>
          <cell r="C1119" t="str">
            <v>Chanh, ĐK gốc 9cm ≤ Φ &lt;12cm</v>
          </cell>
          <cell r="D1119" t="str">
            <v>Chanh đường kính gốc 9 cm</v>
          </cell>
          <cell r="E1119" t="str">
            <v>cây</v>
          </cell>
          <cell r="F1119">
            <v>514000</v>
          </cell>
        </row>
        <row r="1120">
          <cell r="A1120" t="str">
            <v>CHANH10</v>
          </cell>
          <cell r="B1120" t="str">
            <v>CHANH912</v>
          </cell>
          <cell r="C1120" t="str">
            <v>Chanh, ĐK gốc 9cm ≤ Φ &lt;12cm</v>
          </cell>
          <cell r="D1120" t="str">
            <v>Chanh đường kính gốc 10 cm</v>
          </cell>
          <cell r="E1120" t="str">
            <v>cây</v>
          </cell>
          <cell r="F1120">
            <v>514000</v>
          </cell>
        </row>
        <row r="1121">
          <cell r="A1121" t="str">
            <v>CHANH11</v>
          </cell>
          <cell r="B1121" t="str">
            <v>CHANH912</v>
          </cell>
          <cell r="C1121" t="str">
            <v>Chanh, ĐK gốc 9cm ≤ Φ &lt;12cm</v>
          </cell>
          <cell r="D1121" t="str">
            <v>Chanh đường kính gốc 11 cm</v>
          </cell>
          <cell r="E1121" t="str">
            <v>cây</v>
          </cell>
          <cell r="F1121">
            <v>514000</v>
          </cell>
        </row>
        <row r="1122">
          <cell r="A1122" t="str">
            <v>CHANH12</v>
          </cell>
          <cell r="B1122" t="str">
            <v>CHANH1212</v>
          </cell>
          <cell r="C1122" t="str">
            <v>Chanh, ĐK gốc từ 12 cm trở lên</v>
          </cell>
          <cell r="D1122" t="str">
            <v>Chanh đường kính gốc 12 cm</v>
          </cell>
          <cell r="E1122" t="str">
            <v>cây</v>
          </cell>
          <cell r="F1122">
            <v>622000</v>
          </cell>
        </row>
        <row r="1123">
          <cell r="A1123" t="str">
            <v>CHANH13</v>
          </cell>
          <cell r="B1123" t="str">
            <v>CHANH1212</v>
          </cell>
          <cell r="C1123" t="str">
            <v>Chanh, ĐK gốc từ 12 cm trở lên</v>
          </cell>
          <cell r="D1123" t="str">
            <v>Chanh đường kính gốc 13 cm</v>
          </cell>
          <cell r="E1123" t="str">
            <v>cây</v>
          </cell>
          <cell r="F1123">
            <v>622000</v>
          </cell>
        </row>
        <row r="1124">
          <cell r="A1124" t="str">
            <v>CHANH14</v>
          </cell>
          <cell r="B1124" t="str">
            <v>CHANH1212</v>
          </cell>
          <cell r="C1124" t="str">
            <v>Chanh, ĐK gốc từ 12 cm trở lên</v>
          </cell>
          <cell r="D1124" t="str">
            <v>Chanh đường kính gốc 14 cm</v>
          </cell>
          <cell r="E1124" t="str">
            <v>cây</v>
          </cell>
          <cell r="F1124">
            <v>622000</v>
          </cell>
        </row>
        <row r="1125">
          <cell r="A1125" t="str">
            <v>CHANH15</v>
          </cell>
          <cell r="B1125" t="str">
            <v>CHANH1212</v>
          </cell>
          <cell r="C1125" t="str">
            <v>Chanh, ĐK gốc từ 12 cm trở lên</v>
          </cell>
          <cell r="D1125" t="str">
            <v>Chanh đường kính gốc 15 cm</v>
          </cell>
          <cell r="E1125" t="str">
            <v>cây</v>
          </cell>
          <cell r="F1125">
            <v>622000</v>
          </cell>
        </row>
        <row r="1126">
          <cell r="A1126" t="str">
            <v>CHANH16</v>
          </cell>
          <cell r="B1126" t="str">
            <v>CHANH1212</v>
          </cell>
          <cell r="C1126" t="str">
            <v>Chanh, ĐK gốc từ 12 cm trở lên</v>
          </cell>
          <cell r="D1126" t="str">
            <v>Chanh đường kính gốc 16 cm</v>
          </cell>
          <cell r="E1126" t="str">
            <v>cây</v>
          </cell>
          <cell r="F1126">
            <v>622000</v>
          </cell>
        </row>
        <row r="1127">
          <cell r="A1127" t="str">
            <v>CHANH17</v>
          </cell>
          <cell r="B1127" t="str">
            <v>CHANH1212</v>
          </cell>
          <cell r="C1127" t="str">
            <v>Chanh, ĐK gốc từ 12 cm trở lên</v>
          </cell>
          <cell r="D1127" t="str">
            <v>Chanh đường kính gốc 17 cm</v>
          </cell>
          <cell r="E1127" t="str">
            <v>cây</v>
          </cell>
          <cell r="F1127">
            <v>622000</v>
          </cell>
        </row>
        <row r="1128">
          <cell r="A1128" t="str">
            <v>CHANH18</v>
          </cell>
          <cell r="B1128" t="str">
            <v>CHANH1212</v>
          </cell>
          <cell r="C1128" t="str">
            <v>Chanh, ĐK gốc từ 12 cm trở lên</v>
          </cell>
          <cell r="D1128" t="str">
            <v>Chanh đường kính gốc 18 cm</v>
          </cell>
          <cell r="E1128" t="str">
            <v>cây</v>
          </cell>
          <cell r="F1128">
            <v>622000</v>
          </cell>
        </row>
        <row r="1129">
          <cell r="A1129" t="str">
            <v>CHANH19</v>
          </cell>
          <cell r="B1129" t="str">
            <v>CHANH1212</v>
          </cell>
          <cell r="C1129" t="str">
            <v>Chanh, ĐK gốc từ 12 cm trở lên</v>
          </cell>
          <cell r="D1129" t="str">
            <v>Chanh đường kính gốc 19 cm</v>
          </cell>
          <cell r="E1129" t="str">
            <v>cây</v>
          </cell>
          <cell r="F1129">
            <v>622000</v>
          </cell>
        </row>
        <row r="1130">
          <cell r="A1130" t="str">
            <v>CHANH20</v>
          </cell>
          <cell r="B1130" t="str">
            <v>CHANH1212</v>
          </cell>
          <cell r="C1130" t="str">
            <v>Chanh, ĐK gốc từ 12 cm trở lên</v>
          </cell>
          <cell r="D1130" t="str">
            <v>Chanh đường kính gốc 20 cm</v>
          </cell>
          <cell r="E1130" t="str">
            <v>cây</v>
          </cell>
          <cell r="F1130">
            <v>622000</v>
          </cell>
        </row>
        <row r="1131">
          <cell r="C1131" t="str">
            <v>Vú sữa, Hồng xiêm, Trứng gà, (theo ĐK gốc của cây, đo ĐK gốc cách mặt đất 20cm)</v>
          </cell>
          <cell r="E1131" t="str">
            <v>cây</v>
          </cell>
        </row>
        <row r="1132">
          <cell r="A1132" t="str">
            <v>VUSUAM</v>
          </cell>
          <cell r="B1132" t="str">
            <v>VUSUAM</v>
          </cell>
          <cell r="C1132" t="str">
            <v>Vú Sữa, Mới trồng từ 3 tháng đến dưới 1 năm</v>
          </cell>
          <cell r="D1132" t="str">
            <v xml:space="preserve">Cây Vú Sữa mới trồng từ 3 tháng đến dưới 1 năm tuổi </v>
          </cell>
          <cell r="E1132" t="str">
            <v>cây</v>
          </cell>
          <cell r="F1132">
            <v>42000</v>
          </cell>
        </row>
        <row r="1133">
          <cell r="A1133" t="str">
            <v>VUSUAM1</v>
          </cell>
          <cell r="B1133" t="str">
            <v>VUSUAM1</v>
          </cell>
          <cell r="C1133" t="str">
            <v>Vú Sữa, Trồng từ 1 năm, H từ 0,7m trở lên</v>
          </cell>
          <cell r="D1133" t="str">
            <v xml:space="preserve">Cây Vú Sữa trồng từ 1 năm, cao từ 0,7 m trở lên  </v>
          </cell>
          <cell r="E1133" t="str">
            <v>cây</v>
          </cell>
          <cell r="F1133">
            <v>64000</v>
          </cell>
        </row>
        <row r="1134">
          <cell r="A1134" t="str">
            <v>VUSUA2</v>
          </cell>
          <cell r="B1134" t="str">
            <v>VUSUA25</v>
          </cell>
          <cell r="C1134" t="str">
            <v>Vú Sữa, ĐK gốc 2cm ≤ Φ &lt;5cm</v>
          </cell>
          <cell r="D1134" t="str">
            <v xml:space="preserve">Vú Sữa đường kính 2 cm </v>
          </cell>
          <cell r="E1134" t="str">
            <v>cây</v>
          </cell>
          <cell r="F1134">
            <v>86000</v>
          </cell>
        </row>
        <row r="1135">
          <cell r="A1135" t="str">
            <v>VUSUA3</v>
          </cell>
          <cell r="B1135" t="str">
            <v>VUSUA25</v>
          </cell>
          <cell r="C1135" t="str">
            <v>Vú Sữa, ĐK gốc 2cm ≤ Φ &lt;5cm</v>
          </cell>
          <cell r="D1135" t="str">
            <v xml:space="preserve">Vú Sữa đường kính 3 cm </v>
          </cell>
          <cell r="E1135" t="str">
            <v>cây</v>
          </cell>
          <cell r="F1135">
            <v>86000</v>
          </cell>
        </row>
        <row r="1136">
          <cell r="A1136" t="str">
            <v>VUSUA4</v>
          </cell>
          <cell r="B1136" t="str">
            <v>VUSUA25</v>
          </cell>
          <cell r="C1136" t="str">
            <v>Vú Sữa, ĐK gốc 2cm ≤ Φ &lt;5cm</v>
          </cell>
          <cell r="D1136" t="str">
            <v xml:space="preserve">Vú Sữa đường kính 4 cm </v>
          </cell>
          <cell r="E1136" t="str">
            <v>cây</v>
          </cell>
          <cell r="F1136">
            <v>86000</v>
          </cell>
        </row>
        <row r="1137">
          <cell r="A1137" t="str">
            <v>VUSUA5</v>
          </cell>
          <cell r="B1137" t="str">
            <v>VUSUA57</v>
          </cell>
          <cell r="C1137" t="str">
            <v>Vú Sữa, ĐK gốc 5cm ≤ Φ &lt;7cm</v>
          </cell>
          <cell r="D1137" t="str">
            <v xml:space="preserve">Vú Sữa đường kính 5 cm </v>
          </cell>
          <cell r="E1137" t="str">
            <v>cây</v>
          </cell>
          <cell r="F1137">
            <v>183000</v>
          </cell>
        </row>
        <row r="1138">
          <cell r="A1138" t="str">
            <v>VUSUA6</v>
          </cell>
          <cell r="B1138" t="str">
            <v>VUSUA57</v>
          </cell>
          <cell r="C1138" t="str">
            <v>Vú Sữa, ĐK gốc 5cm ≤ Φ &lt;7cm</v>
          </cell>
          <cell r="D1138" t="str">
            <v xml:space="preserve">Vú Sữa đường kính 6 cm </v>
          </cell>
          <cell r="E1138" t="str">
            <v>cây</v>
          </cell>
          <cell r="F1138">
            <v>183000</v>
          </cell>
        </row>
        <row r="1139">
          <cell r="A1139" t="str">
            <v>VUSUA7</v>
          </cell>
          <cell r="B1139" t="str">
            <v>VUSUA79</v>
          </cell>
          <cell r="C1139" t="str">
            <v>Vú Sữa, ĐK gốc 7cm ≤ Φ &lt;9cm</v>
          </cell>
          <cell r="D1139" t="str">
            <v xml:space="preserve">Vú Sữa đường kính 7 cm </v>
          </cell>
          <cell r="E1139" t="str">
            <v>cây</v>
          </cell>
          <cell r="F1139">
            <v>280000</v>
          </cell>
        </row>
        <row r="1140">
          <cell r="A1140" t="str">
            <v>VUSUA8</v>
          </cell>
          <cell r="B1140" t="str">
            <v>VUSUA79</v>
          </cell>
          <cell r="C1140" t="str">
            <v>Vú Sữa, ĐK gốc 7cm ≤ Φ &lt;9cm</v>
          </cell>
          <cell r="D1140" t="str">
            <v xml:space="preserve">Vú Sữa đường kính 8 cm </v>
          </cell>
          <cell r="E1140" t="str">
            <v>cây</v>
          </cell>
          <cell r="F1140">
            <v>28000</v>
          </cell>
        </row>
        <row r="1141">
          <cell r="A1141" t="str">
            <v>VUSUA9</v>
          </cell>
          <cell r="B1141" t="str">
            <v>VUSUA912</v>
          </cell>
          <cell r="C1141" t="str">
            <v>Vú Sữa, ĐK gốc 9cm ≤ Φ &lt;12cm</v>
          </cell>
          <cell r="D1141" t="str">
            <v xml:space="preserve">Vú Sữa đường kính 9 cm </v>
          </cell>
          <cell r="E1141" t="str">
            <v>cây</v>
          </cell>
          <cell r="F1141">
            <v>452000</v>
          </cell>
        </row>
        <row r="1142">
          <cell r="A1142" t="str">
            <v>VUSUA10</v>
          </cell>
          <cell r="B1142" t="str">
            <v>VUSUA912</v>
          </cell>
          <cell r="C1142" t="str">
            <v>Vú Sữa, ĐK gốc 9cm ≤ Φ &lt;12cm</v>
          </cell>
          <cell r="D1142" t="str">
            <v xml:space="preserve">Vú Sữa đường kính 10 cm </v>
          </cell>
          <cell r="E1142" t="str">
            <v>cây</v>
          </cell>
          <cell r="F1142">
            <v>452000</v>
          </cell>
        </row>
        <row r="1143">
          <cell r="A1143" t="str">
            <v>VUSUA11</v>
          </cell>
          <cell r="B1143" t="str">
            <v>VUSUA912</v>
          </cell>
          <cell r="C1143" t="str">
            <v>Vú Sữa, ĐK gốc 9cm ≤ Φ &lt;12cm</v>
          </cell>
          <cell r="D1143" t="str">
            <v xml:space="preserve">Vú Sữa đường kính 11 cm </v>
          </cell>
          <cell r="E1143" t="str">
            <v>cây</v>
          </cell>
          <cell r="F1143">
            <v>452000</v>
          </cell>
        </row>
        <row r="1144">
          <cell r="A1144" t="str">
            <v>VUSUA12</v>
          </cell>
          <cell r="B1144" t="str">
            <v>VUSUA1215</v>
          </cell>
          <cell r="C1144" t="str">
            <v>Vú Sữa, ĐK gốc 12cm ≤ Φ &lt;15cm</v>
          </cell>
          <cell r="D1144" t="str">
            <v xml:space="preserve">Vú Sữa đường kính 12 cm </v>
          </cell>
          <cell r="E1144" t="str">
            <v>cây</v>
          </cell>
          <cell r="F1144">
            <v>774000</v>
          </cell>
        </row>
        <row r="1145">
          <cell r="A1145" t="str">
            <v>VUSUA13</v>
          </cell>
          <cell r="B1145" t="str">
            <v>VUSUA1215</v>
          </cell>
          <cell r="C1145" t="str">
            <v>Vú Sữa, ĐK gốc 12cm ≤ Φ &lt;15cm</v>
          </cell>
          <cell r="D1145" t="str">
            <v xml:space="preserve">Vú Sữa đường kính 13 cm </v>
          </cell>
          <cell r="E1145" t="str">
            <v>cây</v>
          </cell>
          <cell r="F1145">
            <v>774000</v>
          </cell>
        </row>
        <row r="1146">
          <cell r="A1146" t="str">
            <v>VUSUA14</v>
          </cell>
          <cell r="B1146" t="str">
            <v>VUSUA1215</v>
          </cell>
          <cell r="C1146" t="str">
            <v>Vú Sữa, ĐK gốc 12cm ≤ Φ &lt;15cm</v>
          </cell>
          <cell r="D1146" t="str">
            <v xml:space="preserve">Vú Sữa đường kính 14 cm </v>
          </cell>
          <cell r="E1146" t="str">
            <v>cây</v>
          </cell>
          <cell r="F1146">
            <v>774000</v>
          </cell>
        </row>
        <row r="1147">
          <cell r="A1147" t="str">
            <v>VUSUA15</v>
          </cell>
          <cell r="B1147" t="str">
            <v>VUSUA1520</v>
          </cell>
          <cell r="C1147" t="str">
            <v>Vú Sữa, ĐK gốc 15cm ≤ Φ &lt;20cm</v>
          </cell>
          <cell r="D1147" t="str">
            <v xml:space="preserve">Vú Sữa đường kính 15 cm </v>
          </cell>
          <cell r="E1147" t="str">
            <v>cây</v>
          </cell>
          <cell r="F1147">
            <v>1096000</v>
          </cell>
        </row>
        <row r="1148">
          <cell r="A1148" t="str">
            <v>VUSUA16</v>
          </cell>
          <cell r="B1148" t="str">
            <v>VUSUA1520</v>
          </cell>
          <cell r="C1148" t="str">
            <v>Vú Sữa, ĐK gốc 15cm ≤ Φ &lt;20cm</v>
          </cell>
          <cell r="D1148" t="str">
            <v xml:space="preserve">Vú Sữa đường kính 16 cm </v>
          </cell>
          <cell r="E1148" t="str">
            <v>cây</v>
          </cell>
          <cell r="F1148">
            <v>1096000</v>
          </cell>
        </row>
        <row r="1149">
          <cell r="A1149" t="str">
            <v>VUSUA17</v>
          </cell>
          <cell r="B1149" t="str">
            <v>VUSUA1520</v>
          </cell>
          <cell r="C1149" t="str">
            <v>Vú Sữa, ĐK gốc 15cm ≤ Φ &lt;20cm</v>
          </cell>
          <cell r="D1149" t="str">
            <v xml:space="preserve">Vú Sữa đường kính 17 cm </v>
          </cell>
          <cell r="E1149" t="str">
            <v>cây</v>
          </cell>
          <cell r="F1149">
            <v>1096000</v>
          </cell>
        </row>
        <row r="1150">
          <cell r="A1150" t="str">
            <v>VUSUA18</v>
          </cell>
          <cell r="B1150" t="str">
            <v>VUSUA1520</v>
          </cell>
          <cell r="C1150" t="str">
            <v>Vú Sữa, ĐK gốc 15cm ≤ Φ &lt;20cm</v>
          </cell>
          <cell r="D1150" t="str">
            <v xml:space="preserve">Vú Sữa đường kính 18 cm </v>
          </cell>
          <cell r="E1150" t="str">
            <v>cây</v>
          </cell>
          <cell r="F1150">
            <v>1096000</v>
          </cell>
        </row>
        <row r="1151">
          <cell r="A1151" t="str">
            <v>VUSUA19</v>
          </cell>
          <cell r="B1151" t="str">
            <v>VUSUA1520</v>
          </cell>
          <cell r="C1151" t="str">
            <v>Vú Sữa, ĐK gốc 15cm ≤ Φ &lt;20cm</v>
          </cell>
          <cell r="D1151" t="str">
            <v xml:space="preserve">Vú Sữa đường kính 19 cm </v>
          </cell>
          <cell r="E1151" t="str">
            <v>cây</v>
          </cell>
          <cell r="F1151">
            <v>1096000</v>
          </cell>
        </row>
        <row r="1152">
          <cell r="A1152" t="str">
            <v>VUSUA20</v>
          </cell>
          <cell r="B1152" t="str">
            <v>VUSUA2025</v>
          </cell>
          <cell r="C1152" t="str">
            <v>Vú Sữa, ĐK gốc 20cm ≤ Φ &lt;25cm</v>
          </cell>
          <cell r="D1152" t="str">
            <v xml:space="preserve">Vú Sữa đường kính 20 cm </v>
          </cell>
          <cell r="E1152" t="str">
            <v>cây</v>
          </cell>
          <cell r="F1152">
            <v>1718000</v>
          </cell>
        </row>
        <row r="1153">
          <cell r="A1153" t="str">
            <v>VUSUA21</v>
          </cell>
          <cell r="B1153" t="str">
            <v>VUSUA2025</v>
          </cell>
          <cell r="C1153" t="str">
            <v>Vú Sữa, ĐK gốc 20cm ≤ Φ &lt;25cm</v>
          </cell>
          <cell r="D1153" t="str">
            <v xml:space="preserve">Vú Sữa đường kính 21 cm </v>
          </cell>
          <cell r="E1153" t="str">
            <v>cây</v>
          </cell>
          <cell r="F1153">
            <v>1718000</v>
          </cell>
        </row>
        <row r="1154">
          <cell r="A1154" t="str">
            <v>VUSUA22</v>
          </cell>
          <cell r="B1154" t="str">
            <v>VUSUA2025</v>
          </cell>
          <cell r="C1154" t="str">
            <v>Vú Sữa, ĐK gốc 20cm ≤ Φ &lt;25cm</v>
          </cell>
          <cell r="D1154" t="str">
            <v xml:space="preserve">Vú Sữa đường kính 22 cm </v>
          </cell>
          <cell r="E1154" t="str">
            <v>cây</v>
          </cell>
          <cell r="F1154">
            <v>1718000</v>
          </cell>
        </row>
        <row r="1155">
          <cell r="A1155" t="str">
            <v>VUSUA23</v>
          </cell>
          <cell r="B1155" t="str">
            <v>VUSUA2025</v>
          </cell>
          <cell r="C1155" t="str">
            <v>Vú Sữa, ĐK gốc 20cm ≤ Φ &lt;25cm</v>
          </cell>
          <cell r="D1155" t="str">
            <v xml:space="preserve">Vú Sữa đường kính 23 cm </v>
          </cell>
          <cell r="E1155" t="str">
            <v>cây</v>
          </cell>
          <cell r="F1155">
            <v>1718000</v>
          </cell>
        </row>
        <row r="1156">
          <cell r="A1156" t="str">
            <v>VUSUA24</v>
          </cell>
          <cell r="B1156" t="str">
            <v>VUSUA2025</v>
          </cell>
          <cell r="C1156" t="str">
            <v>Vú Sữa, ĐK gốc 20cm ≤ Φ &lt;25cm</v>
          </cell>
          <cell r="D1156" t="str">
            <v xml:space="preserve">Vú Sữa đường kính 24 cm </v>
          </cell>
          <cell r="E1156" t="str">
            <v>cây</v>
          </cell>
          <cell r="F1156">
            <v>1718000</v>
          </cell>
        </row>
        <row r="1157">
          <cell r="A1157" t="str">
            <v>VUSUA25</v>
          </cell>
          <cell r="B1157" t="str">
            <v>VUSUA2530</v>
          </cell>
          <cell r="C1157" t="str">
            <v>Vú Sữa, ĐK gốc 25cm ≤ Φ &lt;30cm</v>
          </cell>
          <cell r="D1157" t="str">
            <v xml:space="preserve">Vú Sữa đường kính 25 cm </v>
          </cell>
          <cell r="E1157" t="str">
            <v>cây</v>
          </cell>
          <cell r="F1157">
            <v>2490000</v>
          </cell>
        </row>
        <row r="1158">
          <cell r="A1158" t="str">
            <v>VUSUA26</v>
          </cell>
          <cell r="B1158" t="str">
            <v>VUSUA2530</v>
          </cell>
          <cell r="C1158" t="str">
            <v>Vú Sữa, ĐK gốc 25cm ≤ Φ &lt;30cm</v>
          </cell>
          <cell r="D1158" t="str">
            <v xml:space="preserve">Vú Sữa đường kính 26 cm </v>
          </cell>
          <cell r="E1158" t="str">
            <v>cây</v>
          </cell>
          <cell r="F1158">
            <v>2490000</v>
          </cell>
        </row>
        <row r="1159">
          <cell r="A1159" t="str">
            <v>VUSUA27</v>
          </cell>
          <cell r="B1159" t="str">
            <v>VUSUA2530</v>
          </cell>
          <cell r="C1159" t="str">
            <v>Vú Sữa, ĐK gốc 25cm ≤ Φ &lt;30cm</v>
          </cell>
          <cell r="D1159" t="str">
            <v xml:space="preserve">Vú Sữa đường kính 27 cm </v>
          </cell>
          <cell r="E1159" t="str">
            <v>cây</v>
          </cell>
          <cell r="F1159">
            <v>2490000</v>
          </cell>
        </row>
        <row r="1160">
          <cell r="A1160" t="str">
            <v>VUSUA28</v>
          </cell>
          <cell r="B1160" t="str">
            <v>VUSUA2530</v>
          </cell>
          <cell r="C1160" t="str">
            <v>Vú Sữa, ĐK gốc 25cm ≤ Φ &lt;30cm</v>
          </cell>
          <cell r="D1160" t="str">
            <v xml:space="preserve">Vú Sữa đường kính 28 cm </v>
          </cell>
          <cell r="E1160" t="str">
            <v>cây</v>
          </cell>
          <cell r="F1160">
            <v>2490000</v>
          </cell>
        </row>
        <row r="1161">
          <cell r="A1161" t="str">
            <v>VUSUA29</v>
          </cell>
          <cell r="B1161" t="str">
            <v>VUSUA2530</v>
          </cell>
          <cell r="C1161" t="str">
            <v>Vú Sữa, ĐK gốc 25cm ≤ Φ &lt;30cm</v>
          </cell>
          <cell r="D1161" t="str">
            <v xml:space="preserve">Vú Sữa đường kính 29 cm </v>
          </cell>
          <cell r="E1161" t="str">
            <v>cây</v>
          </cell>
          <cell r="F1161">
            <v>2490000</v>
          </cell>
        </row>
        <row r="1162">
          <cell r="A1162" t="str">
            <v>VUSUA30</v>
          </cell>
          <cell r="B1162" t="str">
            <v>VUSUA3535</v>
          </cell>
          <cell r="C1162" t="str">
            <v>Vú Sữa, ĐK gốc từ 35 cm trở lên</v>
          </cell>
          <cell r="D1162" t="str">
            <v xml:space="preserve">Vú Sữa đường kính 30 cm </v>
          </cell>
          <cell r="E1162" t="str">
            <v>cây</v>
          </cell>
          <cell r="F1162">
            <v>3262000</v>
          </cell>
        </row>
        <row r="1163">
          <cell r="A1163" t="str">
            <v>VUSUA31</v>
          </cell>
          <cell r="B1163" t="str">
            <v>VUSUA3535</v>
          </cell>
          <cell r="C1163" t="str">
            <v>Vú Sữa, ĐK gốc từ 35 cm trở lên</v>
          </cell>
          <cell r="D1163" t="str">
            <v xml:space="preserve">Vú Sữa đường kính 31 cm </v>
          </cell>
          <cell r="E1163" t="str">
            <v>cây</v>
          </cell>
          <cell r="F1163">
            <v>3262000</v>
          </cell>
        </row>
        <row r="1164">
          <cell r="A1164" t="str">
            <v>VUSUA32</v>
          </cell>
          <cell r="B1164" t="str">
            <v>VUSUA3535</v>
          </cell>
          <cell r="C1164" t="str">
            <v>Vú Sữa, ĐK gốc từ 35 cm trở lên</v>
          </cell>
          <cell r="D1164" t="str">
            <v xml:space="preserve">Vú Sữa đường kính 32 cm </v>
          </cell>
          <cell r="E1164" t="str">
            <v>cây</v>
          </cell>
          <cell r="F1164">
            <v>3262000</v>
          </cell>
        </row>
        <row r="1165">
          <cell r="A1165" t="str">
            <v>VUSUA33</v>
          </cell>
          <cell r="B1165" t="str">
            <v>VUSUA3535</v>
          </cell>
          <cell r="C1165" t="str">
            <v>Vú Sữa, ĐK gốc từ 35 cm trở lên</v>
          </cell>
          <cell r="D1165" t="str">
            <v xml:space="preserve">Vú Sữa đường kính 33 cm </v>
          </cell>
          <cell r="E1165" t="str">
            <v>cây</v>
          </cell>
          <cell r="F1165">
            <v>3262000</v>
          </cell>
        </row>
        <row r="1166">
          <cell r="A1166" t="str">
            <v>VUSUA34</v>
          </cell>
          <cell r="B1166" t="str">
            <v>VUSUA3535</v>
          </cell>
          <cell r="C1166" t="str">
            <v>Vú Sữa, ĐK gốc từ 35 cm trở lên</v>
          </cell>
          <cell r="D1166" t="str">
            <v xml:space="preserve">Vú Sữa đường kính 34 cm </v>
          </cell>
          <cell r="E1166" t="str">
            <v>cây</v>
          </cell>
          <cell r="F1166">
            <v>3262000</v>
          </cell>
        </row>
        <row r="1167">
          <cell r="A1167" t="str">
            <v>VUSUA35</v>
          </cell>
          <cell r="B1167" t="str">
            <v>VUSUA3535</v>
          </cell>
          <cell r="C1167" t="str">
            <v>Vú Sữa, ĐK gốc từ 35 cm trở lên</v>
          </cell>
          <cell r="D1167" t="str">
            <v xml:space="preserve">Vú Sữa đường kính 35 cm </v>
          </cell>
          <cell r="E1167" t="str">
            <v>cây</v>
          </cell>
          <cell r="F1167">
            <v>3262000</v>
          </cell>
        </row>
        <row r="1168">
          <cell r="A1168" t="str">
            <v>VUSUA36</v>
          </cell>
          <cell r="B1168" t="str">
            <v>VUSUA3535</v>
          </cell>
          <cell r="C1168" t="str">
            <v>Vú Sữa, ĐK gốc từ 35 cm trở lên</v>
          </cell>
          <cell r="D1168" t="str">
            <v xml:space="preserve">Vú Sữa đường kính 36 cm </v>
          </cell>
          <cell r="E1168" t="str">
            <v>cây</v>
          </cell>
          <cell r="F1168">
            <v>3262000</v>
          </cell>
        </row>
        <row r="1169">
          <cell r="A1169" t="str">
            <v>VUSUA37</v>
          </cell>
          <cell r="B1169" t="str">
            <v>VUSUA3535</v>
          </cell>
          <cell r="C1169" t="str">
            <v>Vú Sữa, ĐK gốc từ 35 cm trở lên</v>
          </cell>
          <cell r="D1169" t="str">
            <v xml:space="preserve">Vú Sữa đường kính 37 cm </v>
          </cell>
          <cell r="E1169" t="str">
            <v>cây</v>
          </cell>
          <cell r="F1169">
            <v>3262000</v>
          </cell>
        </row>
        <row r="1170">
          <cell r="A1170" t="str">
            <v>VUSUA38</v>
          </cell>
          <cell r="B1170" t="str">
            <v>VUSUA3535</v>
          </cell>
          <cell r="C1170" t="str">
            <v>Vú Sữa, ĐK gốc từ 35 cm trở lên</v>
          </cell>
          <cell r="D1170" t="str">
            <v xml:space="preserve">Vú Sữa đường kính 38 cm </v>
          </cell>
          <cell r="E1170" t="str">
            <v>cây</v>
          </cell>
          <cell r="F1170">
            <v>3262000</v>
          </cell>
        </row>
        <row r="1171">
          <cell r="A1171" t="str">
            <v>VUSUA39</v>
          </cell>
          <cell r="B1171" t="str">
            <v>VUSUA3535</v>
          </cell>
          <cell r="C1171" t="str">
            <v>Vú Sữa, ĐK gốc từ 35 cm trở lên</v>
          </cell>
          <cell r="D1171" t="str">
            <v xml:space="preserve">Vú Sữa đường kính 39 cm </v>
          </cell>
          <cell r="E1171" t="str">
            <v>cây</v>
          </cell>
          <cell r="F1171">
            <v>3262000</v>
          </cell>
        </row>
        <row r="1172">
          <cell r="A1172" t="str">
            <v>VUSUA40</v>
          </cell>
          <cell r="B1172" t="str">
            <v>VUSUA3535</v>
          </cell>
          <cell r="C1172" t="str">
            <v>Vú Sữa, ĐK gốc từ 35 cm trở lên</v>
          </cell>
          <cell r="D1172" t="str">
            <v xml:space="preserve">Vú Sữa đường kính 40 cm </v>
          </cell>
          <cell r="E1172" t="str">
            <v>cây</v>
          </cell>
          <cell r="F1172">
            <v>3262000</v>
          </cell>
        </row>
        <row r="1173">
          <cell r="A1173" t="str">
            <v>HXM</v>
          </cell>
          <cell r="B1173" t="str">
            <v>HXM</v>
          </cell>
          <cell r="C1173" t="str">
            <v>Cây Hồng Xiêm, Mới trồng từ 3 tháng đến dưới 1 năm</v>
          </cell>
          <cell r="D1173" t="str">
            <v xml:space="preserve">Cây Hồng Xiêm, mới trồng từ 3 tháng đến dưới 1 năm tuổi </v>
          </cell>
          <cell r="E1173" t="str">
            <v>cây</v>
          </cell>
          <cell r="F1173">
            <v>1718000</v>
          </cell>
        </row>
        <row r="1174">
          <cell r="A1174" t="str">
            <v>HXM1</v>
          </cell>
          <cell r="B1174" t="str">
            <v>HXM1</v>
          </cell>
          <cell r="C1174" t="str">
            <v>Hồng Xiêm, Trồng từ 1 năm, H từ 0,7m trở lên</v>
          </cell>
          <cell r="D1174" t="str">
            <v xml:space="preserve">Hồng Xiêm, trồng từ 1 năm, cao từ 0,7 m trở lên  </v>
          </cell>
          <cell r="E1174" t="str">
            <v>cây</v>
          </cell>
          <cell r="F1174">
            <v>1718000</v>
          </cell>
        </row>
        <row r="1175">
          <cell r="A1175" t="str">
            <v>HX2</v>
          </cell>
          <cell r="B1175" t="str">
            <v>HX25</v>
          </cell>
          <cell r="C1175" t="str">
            <v>Hồng Xiêm, ĐK gốc 2cm ≤ Φ &lt;5cm</v>
          </cell>
          <cell r="D1175" t="str">
            <v xml:space="preserve">Hồng Xiêm đường kính 2 cm </v>
          </cell>
          <cell r="E1175" t="str">
            <v>cây</v>
          </cell>
          <cell r="F1175">
            <v>86000</v>
          </cell>
        </row>
        <row r="1176">
          <cell r="A1176" t="str">
            <v>HX3</v>
          </cell>
          <cell r="B1176" t="str">
            <v>HX25</v>
          </cell>
          <cell r="C1176" t="str">
            <v>Hồng Xiêm, ĐK gốc 2cm ≤ Φ &lt;5cm</v>
          </cell>
          <cell r="D1176" t="str">
            <v xml:space="preserve">Hồng Xiêm đường kính 3 cm </v>
          </cell>
          <cell r="E1176" t="str">
            <v>cây</v>
          </cell>
          <cell r="F1176">
            <v>86000</v>
          </cell>
        </row>
        <row r="1177">
          <cell r="A1177" t="str">
            <v>HX4</v>
          </cell>
          <cell r="B1177" t="str">
            <v>HX25</v>
          </cell>
          <cell r="C1177" t="str">
            <v>Hồng Xiêm, ĐK gốc 2cm ≤ Φ &lt;5cm</v>
          </cell>
          <cell r="D1177" t="str">
            <v xml:space="preserve">Hồng Xiêm đường kính 4 cm </v>
          </cell>
          <cell r="E1177" t="str">
            <v>cây</v>
          </cell>
          <cell r="F1177">
            <v>86000</v>
          </cell>
        </row>
        <row r="1178">
          <cell r="A1178" t="str">
            <v>HX5</v>
          </cell>
          <cell r="B1178" t="str">
            <v>HX57</v>
          </cell>
          <cell r="C1178" t="str">
            <v>Hồng Xiêm, ĐK gốc 5cm ≤ Φ &lt;7cm</v>
          </cell>
          <cell r="D1178" t="str">
            <v xml:space="preserve">Hồng Xiêm đường kính 5 cm </v>
          </cell>
          <cell r="E1178" t="str">
            <v>cây</v>
          </cell>
          <cell r="F1178">
            <v>183000</v>
          </cell>
        </row>
        <row r="1179">
          <cell r="A1179" t="str">
            <v>HX6</v>
          </cell>
          <cell r="B1179" t="str">
            <v>HX57</v>
          </cell>
          <cell r="C1179" t="str">
            <v>Hồng Xiêm, ĐK gốc 5cm ≤ Φ &lt;7cm</v>
          </cell>
          <cell r="D1179" t="str">
            <v xml:space="preserve">Hồng Xiêm đường kính 6 cm </v>
          </cell>
          <cell r="E1179" t="str">
            <v>cây</v>
          </cell>
          <cell r="F1179">
            <v>183000</v>
          </cell>
        </row>
        <row r="1180">
          <cell r="A1180" t="str">
            <v>HX7</v>
          </cell>
          <cell r="B1180" t="str">
            <v>HX79</v>
          </cell>
          <cell r="C1180" t="str">
            <v>Hồng Xiêm, ĐK gốc 7cm ≤ Φ &lt;9cm</v>
          </cell>
          <cell r="D1180" t="str">
            <v xml:space="preserve">Hồng Xiêm đường kính 7 cm </v>
          </cell>
          <cell r="E1180" t="str">
            <v>cây</v>
          </cell>
          <cell r="F1180">
            <v>280000</v>
          </cell>
        </row>
        <row r="1181">
          <cell r="A1181" t="str">
            <v>HX8</v>
          </cell>
          <cell r="B1181" t="str">
            <v>HX79</v>
          </cell>
          <cell r="C1181" t="str">
            <v>Hồng Xiêm, ĐK gốc 7cm ≤ Φ &lt;9cm</v>
          </cell>
          <cell r="D1181" t="str">
            <v xml:space="preserve">Hồng Xiêm đường kính 8 cm </v>
          </cell>
          <cell r="E1181" t="str">
            <v>cây</v>
          </cell>
          <cell r="F1181">
            <v>28000</v>
          </cell>
        </row>
        <row r="1182">
          <cell r="A1182" t="str">
            <v>HX9</v>
          </cell>
          <cell r="B1182" t="str">
            <v>HX912</v>
          </cell>
          <cell r="C1182" t="str">
            <v>Hồng Xiêm, ĐK gốc 9cm ≤ Φ &lt;12cm</v>
          </cell>
          <cell r="D1182" t="str">
            <v xml:space="preserve">Hồng Xiêm đường kính 9 cm </v>
          </cell>
          <cell r="E1182" t="str">
            <v>cây</v>
          </cell>
          <cell r="F1182">
            <v>452000</v>
          </cell>
        </row>
        <row r="1183">
          <cell r="A1183" t="str">
            <v>HX10</v>
          </cell>
          <cell r="B1183" t="str">
            <v>HX912</v>
          </cell>
          <cell r="C1183" t="str">
            <v>Hồng Xiêm, ĐK gốc 9cm ≤ Φ &lt;12cm</v>
          </cell>
          <cell r="D1183" t="str">
            <v xml:space="preserve">Hồng Xiêm đường kính 10 cm </v>
          </cell>
          <cell r="E1183" t="str">
            <v>cây</v>
          </cell>
          <cell r="F1183">
            <v>452000</v>
          </cell>
        </row>
        <row r="1184">
          <cell r="A1184" t="str">
            <v>HX11</v>
          </cell>
          <cell r="B1184" t="str">
            <v>HX912</v>
          </cell>
          <cell r="C1184" t="str">
            <v>Hồng Xiêm, ĐK gốc 9cm ≤ Φ &lt;12cm</v>
          </cell>
          <cell r="D1184" t="str">
            <v xml:space="preserve">Hồng Xiêm đường kính 11 cm </v>
          </cell>
          <cell r="E1184" t="str">
            <v>cây</v>
          </cell>
          <cell r="F1184">
            <v>452000</v>
          </cell>
        </row>
        <row r="1185">
          <cell r="A1185" t="str">
            <v>HX12</v>
          </cell>
          <cell r="B1185" t="str">
            <v>HX1215</v>
          </cell>
          <cell r="C1185" t="str">
            <v>Hồng Xiêm, ĐK gốc 12cm ≤ Φ &lt;15cm</v>
          </cell>
          <cell r="D1185" t="str">
            <v xml:space="preserve">Hồng Xiêm đường kính 12 cm </v>
          </cell>
          <cell r="E1185" t="str">
            <v>cây</v>
          </cell>
          <cell r="F1185">
            <v>774000</v>
          </cell>
        </row>
        <row r="1186">
          <cell r="A1186" t="str">
            <v>HX13</v>
          </cell>
          <cell r="B1186" t="str">
            <v>HX1215</v>
          </cell>
          <cell r="C1186" t="str">
            <v>Hồng Xiêm, ĐK gốc 12cm ≤ Φ &lt;15cm</v>
          </cell>
          <cell r="D1186" t="str">
            <v xml:space="preserve">Hồng Xiêm đường kính 13 cm </v>
          </cell>
          <cell r="E1186" t="str">
            <v>cây</v>
          </cell>
          <cell r="F1186">
            <v>774000</v>
          </cell>
        </row>
        <row r="1187">
          <cell r="A1187" t="str">
            <v>HX14</v>
          </cell>
          <cell r="B1187" t="str">
            <v>HX1215</v>
          </cell>
          <cell r="C1187" t="str">
            <v>Hồng Xiêm, ĐK gốc 12cm ≤ Φ &lt;15cm</v>
          </cell>
          <cell r="D1187" t="str">
            <v xml:space="preserve">Hồng Xiêm đường kính 14 cm </v>
          </cell>
          <cell r="E1187" t="str">
            <v>cây</v>
          </cell>
          <cell r="F1187">
            <v>774000</v>
          </cell>
        </row>
        <row r="1188">
          <cell r="A1188" t="str">
            <v>HX15</v>
          </cell>
          <cell r="B1188" t="str">
            <v>HX1520</v>
          </cell>
          <cell r="C1188" t="str">
            <v>Hồng Xiêm, ĐK gốc 15cm ≤ Φ &lt;20cm</v>
          </cell>
          <cell r="D1188" t="str">
            <v xml:space="preserve">Hồng Xiêm đường kính 15 cm </v>
          </cell>
          <cell r="E1188" t="str">
            <v>cây</v>
          </cell>
          <cell r="F1188">
            <v>1096000</v>
          </cell>
        </row>
        <row r="1189">
          <cell r="A1189" t="str">
            <v>HX16</v>
          </cell>
          <cell r="B1189" t="str">
            <v>HX1520</v>
          </cell>
          <cell r="C1189" t="str">
            <v>Hồng Xiêm, ĐK gốc 15cm ≤ Φ &lt;20cm</v>
          </cell>
          <cell r="D1189" t="str">
            <v xml:space="preserve">Hồng Xiêm đường kính 16 cm </v>
          </cell>
          <cell r="E1189" t="str">
            <v>cây</v>
          </cell>
          <cell r="F1189">
            <v>1096000</v>
          </cell>
        </row>
        <row r="1190">
          <cell r="A1190" t="str">
            <v>HX17</v>
          </cell>
          <cell r="B1190" t="str">
            <v>HX1520</v>
          </cell>
          <cell r="C1190" t="str">
            <v>Hồng Xiêm, ĐK gốc 15cm ≤ Φ &lt;20cm</v>
          </cell>
          <cell r="D1190" t="str">
            <v xml:space="preserve">Hồng Xiêm đường kính 17 cm </v>
          </cell>
          <cell r="E1190" t="str">
            <v>cây</v>
          </cell>
          <cell r="F1190">
            <v>1096000</v>
          </cell>
        </row>
        <row r="1191">
          <cell r="A1191" t="str">
            <v>HX18</v>
          </cell>
          <cell r="B1191" t="str">
            <v>HX1520</v>
          </cell>
          <cell r="C1191" t="str">
            <v>Hồng Xiêm, ĐK gốc 15cm ≤ Φ &lt;20cm</v>
          </cell>
          <cell r="D1191" t="str">
            <v xml:space="preserve">Hồng Xiêm đường kính 18 cm </v>
          </cell>
          <cell r="E1191" t="str">
            <v>cây</v>
          </cell>
          <cell r="F1191">
            <v>1096000</v>
          </cell>
        </row>
        <row r="1192">
          <cell r="A1192" t="str">
            <v>HX19</v>
          </cell>
          <cell r="B1192" t="str">
            <v>HX1520</v>
          </cell>
          <cell r="C1192" t="str">
            <v>Hồng Xiêm, ĐK gốc 15cm ≤ Φ &lt;20cm</v>
          </cell>
          <cell r="D1192" t="str">
            <v xml:space="preserve">Hồng Xiêm đường kính 19 cm </v>
          </cell>
          <cell r="E1192" t="str">
            <v>cây</v>
          </cell>
          <cell r="F1192">
            <v>1096000</v>
          </cell>
        </row>
        <row r="1193">
          <cell r="A1193" t="str">
            <v>HX20</v>
          </cell>
          <cell r="B1193" t="str">
            <v>HX2025</v>
          </cell>
          <cell r="C1193" t="str">
            <v>Hồng Xiêm, ĐK gốc 20cm ≤ Φ &lt;25cm</v>
          </cell>
          <cell r="D1193" t="str">
            <v xml:space="preserve">Hồng Xiêm đường kính 20 cm </v>
          </cell>
          <cell r="E1193" t="str">
            <v>cây</v>
          </cell>
          <cell r="F1193">
            <v>1718000</v>
          </cell>
        </row>
        <row r="1194">
          <cell r="A1194" t="str">
            <v>HX21</v>
          </cell>
          <cell r="B1194" t="str">
            <v>HX2025</v>
          </cell>
          <cell r="C1194" t="str">
            <v>Hồng Xiêm, ĐK gốc 20cm ≤ Φ &lt;25cm</v>
          </cell>
          <cell r="D1194" t="str">
            <v xml:space="preserve">Hồng Xiêm đường kính 21 cm </v>
          </cell>
          <cell r="E1194" t="str">
            <v>cây</v>
          </cell>
          <cell r="F1194">
            <v>1718000</v>
          </cell>
        </row>
        <row r="1195">
          <cell r="A1195" t="str">
            <v>HX22</v>
          </cell>
          <cell r="B1195" t="str">
            <v>HX2025</v>
          </cell>
          <cell r="C1195" t="str">
            <v>Hồng Xiêm, ĐK gốc 20cm ≤ Φ &lt;25cm</v>
          </cell>
          <cell r="D1195" t="str">
            <v xml:space="preserve">Hồng Xiêm đường kính 22 cm </v>
          </cell>
          <cell r="E1195" t="str">
            <v>cây</v>
          </cell>
          <cell r="F1195">
            <v>1718000</v>
          </cell>
        </row>
        <row r="1196">
          <cell r="A1196" t="str">
            <v>HX23</v>
          </cell>
          <cell r="B1196" t="str">
            <v>HX2025</v>
          </cell>
          <cell r="C1196" t="str">
            <v>Hồng Xiêm, ĐK gốc 20cm ≤ Φ &lt;25cm</v>
          </cell>
          <cell r="D1196" t="str">
            <v xml:space="preserve">Hồng Xiêm đường kính 23 cm </v>
          </cell>
          <cell r="E1196" t="str">
            <v>cây</v>
          </cell>
          <cell r="F1196">
            <v>1718000</v>
          </cell>
        </row>
        <row r="1197">
          <cell r="A1197" t="str">
            <v>HX24</v>
          </cell>
          <cell r="B1197" t="str">
            <v>HX2025</v>
          </cell>
          <cell r="C1197" t="str">
            <v>Hồng Xiêm, ĐK gốc 20cm ≤ Φ &lt;25cm</v>
          </cell>
          <cell r="D1197" t="str">
            <v xml:space="preserve">Hồng Xiêm đường kính 24 cm </v>
          </cell>
          <cell r="E1197" t="str">
            <v>cây</v>
          </cell>
          <cell r="F1197">
            <v>1718000</v>
          </cell>
        </row>
        <row r="1198">
          <cell r="A1198" t="str">
            <v>HX25</v>
          </cell>
          <cell r="B1198" t="str">
            <v>HX2530</v>
          </cell>
          <cell r="C1198" t="str">
            <v>Hồng Xiêm, ĐK gốc 25cm ≤ Φ &lt;30cm</v>
          </cell>
          <cell r="D1198" t="str">
            <v xml:space="preserve">Hồng Xiêm đường kính 25 cm </v>
          </cell>
          <cell r="E1198" t="str">
            <v>cây</v>
          </cell>
          <cell r="F1198">
            <v>2490000</v>
          </cell>
        </row>
        <row r="1199">
          <cell r="A1199" t="str">
            <v>HX26</v>
          </cell>
          <cell r="B1199" t="str">
            <v>HX2530</v>
          </cell>
          <cell r="C1199" t="str">
            <v>Hồng Xiêm, ĐK gốc 25cm ≤ Φ &lt;30cm</v>
          </cell>
          <cell r="D1199" t="str">
            <v xml:space="preserve">Hồng Xiêm đường kính 26 cm </v>
          </cell>
          <cell r="E1199" t="str">
            <v>cây</v>
          </cell>
          <cell r="F1199">
            <v>2490000</v>
          </cell>
        </row>
        <row r="1200">
          <cell r="A1200" t="str">
            <v>HX27</v>
          </cell>
          <cell r="B1200" t="str">
            <v>HX2530</v>
          </cell>
          <cell r="C1200" t="str">
            <v>Hồng Xiêm, ĐK gốc 25cm ≤ Φ &lt;30cm</v>
          </cell>
          <cell r="D1200" t="str">
            <v xml:space="preserve">Hồng Xiêm đường kính 27 cm </v>
          </cell>
          <cell r="E1200" t="str">
            <v>cây</v>
          </cell>
          <cell r="F1200">
            <v>2490000</v>
          </cell>
        </row>
        <row r="1201">
          <cell r="A1201" t="str">
            <v>HX28</v>
          </cell>
          <cell r="B1201" t="str">
            <v>HX2530</v>
          </cell>
          <cell r="C1201" t="str">
            <v>Hồng Xiêm ĐK gốc 25cm ≤ Φ &lt;30cm</v>
          </cell>
          <cell r="D1201" t="str">
            <v xml:space="preserve">Hồng Xiêm đường kính 28 cm </v>
          </cell>
          <cell r="E1201" t="str">
            <v>cây</v>
          </cell>
          <cell r="F1201">
            <v>2490000</v>
          </cell>
        </row>
        <row r="1202">
          <cell r="A1202" t="str">
            <v>HX29</v>
          </cell>
          <cell r="B1202" t="str">
            <v>HX2530</v>
          </cell>
          <cell r="C1202" t="str">
            <v>Hồng Xiêm, ĐK gốc 25cm ≤ Φ &lt;30cm</v>
          </cell>
          <cell r="D1202" t="str">
            <v xml:space="preserve">Hồng Xiêm đường kính 29 cm </v>
          </cell>
          <cell r="E1202" t="str">
            <v>cây</v>
          </cell>
          <cell r="F1202">
            <v>2490000</v>
          </cell>
        </row>
        <row r="1203">
          <cell r="A1203" t="str">
            <v>HX30</v>
          </cell>
          <cell r="B1203" t="str">
            <v>HX35</v>
          </cell>
          <cell r="C1203" t="str">
            <v>Hồng Xiêm, ĐK gốc từ 35 cm trở lên</v>
          </cell>
          <cell r="D1203" t="str">
            <v xml:space="preserve">Hồng Xiêm đường kính 30 cm </v>
          </cell>
          <cell r="E1203" t="str">
            <v>cây</v>
          </cell>
          <cell r="F1203">
            <v>3262000</v>
          </cell>
        </row>
        <row r="1204">
          <cell r="A1204" t="str">
            <v>HX31</v>
          </cell>
          <cell r="B1204" t="str">
            <v>HX35</v>
          </cell>
          <cell r="C1204" t="str">
            <v>Hồng Xiêm, ĐK gốc từ 35 cm trở lên</v>
          </cell>
          <cell r="D1204" t="str">
            <v xml:space="preserve">Hồng Xiêm đường kính 31 cm </v>
          </cell>
          <cell r="E1204" t="str">
            <v>cây</v>
          </cell>
          <cell r="F1204">
            <v>3262000</v>
          </cell>
        </row>
        <row r="1205">
          <cell r="A1205" t="str">
            <v>HX32</v>
          </cell>
          <cell r="B1205" t="str">
            <v>HX35</v>
          </cell>
          <cell r="C1205" t="str">
            <v>Hồng Xiêm, ĐK gốc từ 35 cm trở lên</v>
          </cell>
          <cell r="D1205" t="str">
            <v xml:space="preserve">Hồng Xiêm đường kính 32 cm </v>
          </cell>
          <cell r="E1205" t="str">
            <v>cây</v>
          </cell>
          <cell r="F1205">
            <v>3262000</v>
          </cell>
        </row>
        <row r="1206">
          <cell r="A1206" t="str">
            <v>HX33</v>
          </cell>
          <cell r="B1206" t="str">
            <v>HX35</v>
          </cell>
          <cell r="C1206" t="str">
            <v>Hồng Xiêm, ĐK gốc từ 35 cm trở lên</v>
          </cell>
          <cell r="D1206" t="str">
            <v xml:space="preserve">Hồng Xiêm đường kính 33 cm </v>
          </cell>
          <cell r="E1206" t="str">
            <v>cây</v>
          </cell>
          <cell r="F1206">
            <v>3262000</v>
          </cell>
        </row>
        <row r="1207">
          <cell r="A1207" t="str">
            <v>HX34</v>
          </cell>
          <cell r="B1207" t="str">
            <v>HX35</v>
          </cell>
          <cell r="C1207" t="str">
            <v>Hồng Xiêm, ĐK gốc từ 35 cm trở lên</v>
          </cell>
          <cell r="D1207" t="str">
            <v xml:space="preserve">Hồng Xiêm đường kính 34 cm </v>
          </cell>
          <cell r="E1207" t="str">
            <v>cây</v>
          </cell>
          <cell r="F1207">
            <v>3262000</v>
          </cell>
        </row>
        <row r="1208">
          <cell r="A1208" t="str">
            <v>HX35</v>
          </cell>
          <cell r="B1208" t="str">
            <v>HX35</v>
          </cell>
          <cell r="C1208" t="str">
            <v>Hồng Xiêm, ĐK gốc từ 35 cm trở lên</v>
          </cell>
          <cell r="D1208" t="str">
            <v xml:space="preserve">Hồng Xiêm đường kính 35 cm </v>
          </cell>
          <cell r="E1208" t="str">
            <v>cây</v>
          </cell>
          <cell r="F1208">
            <v>3262000</v>
          </cell>
        </row>
        <row r="1209">
          <cell r="A1209" t="str">
            <v>HX36</v>
          </cell>
          <cell r="B1209" t="str">
            <v>HX35</v>
          </cell>
          <cell r="C1209" t="str">
            <v>Hồng Xiêm, ĐK gốc từ 35 cm trở lên</v>
          </cell>
          <cell r="D1209" t="str">
            <v xml:space="preserve">Hồng Xiêm đường kính 36 cm </v>
          </cell>
          <cell r="E1209" t="str">
            <v>cây</v>
          </cell>
          <cell r="F1209">
            <v>3262000</v>
          </cell>
        </row>
        <row r="1210">
          <cell r="A1210" t="str">
            <v>HX37</v>
          </cell>
          <cell r="B1210" t="str">
            <v>HX35</v>
          </cell>
          <cell r="C1210" t="str">
            <v>Hồng Xiêm, ĐK gốc từ 35 cm trở lên</v>
          </cell>
          <cell r="D1210" t="str">
            <v xml:space="preserve">Hồng Xiêm đường kính 37 cm </v>
          </cell>
          <cell r="E1210" t="str">
            <v>cây</v>
          </cell>
          <cell r="F1210">
            <v>3262000</v>
          </cell>
        </row>
        <row r="1211">
          <cell r="A1211" t="str">
            <v>HX38</v>
          </cell>
          <cell r="B1211" t="str">
            <v>HX35</v>
          </cell>
          <cell r="C1211" t="str">
            <v>Hồng Xiêm, ĐK gốc từ 35 cm trở lên</v>
          </cell>
          <cell r="D1211" t="str">
            <v xml:space="preserve">Hồng Xiêm đường kính 38 cm </v>
          </cell>
          <cell r="E1211" t="str">
            <v>cây</v>
          </cell>
          <cell r="F1211">
            <v>3262000</v>
          </cell>
        </row>
        <row r="1212">
          <cell r="A1212" t="str">
            <v>HX39</v>
          </cell>
          <cell r="B1212" t="str">
            <v>HX35</v>
          </cell>
          <cell r="C1212" t="str">
            <v>Hồng Xiêm, ĐK gốc từ 35 cm trở lên</v>
          </cell>
          <cell r="D1212" t="str">
            <v xml:space="preserve">Hồng Xiêm đường kính 39 cm </v>
          </cell>
          <cell r="E1212" t="str">
            <v>cây</v>
          </cell>
          <cell r="F1212">
            <v>3262000</v>
          </cell>
        </row>
        <row r="1213">
          <cell r="A1213" t="str">
            <v>HX40</v>
          </cell>
          <cell r="B1213" t="str">
            <v>HX35</v>
          </cell>
          <cell r="C1213" t="str">
            <v>Hồng Xiêm, ĐK gốc từ 35 cm trở lên</v>
          </cell>
          <cell r="D1213" t="str">
            <v xml:space="preserve">Hồng Xiêm đường kính 40 cm </v>
          </cell>
          <cell r="E1213" t="str">
            <v>cây</v>
          </cell>
          <cell r="F1213">
            <v>3262000</v>
          </cell>
        </row>
        <row r="1214">
          <cell r="A1214" t="str">
            <v>TGM</v>
          </cell>
          <cell r="B1214" t="str">
            <v>TGM</v>
          </cell>
          <cell r="C1214" t="str">
            <v>Trứng gà, mới trồng từ 3 tháng đến dưới 1 năm</v>
          </cell>
          <cell r="D1214" t="str">
            <v xml:space="preserve">Cây Trứng gà, mới trồng từ 3 tháng đến dưới 1 năm tuổi </v>
          </cell>
          <cell r="E1214" t="str">
            <v>cây</v>
          </cell>
          <cell r="F1214">
            <v>5170</v>
          </cell>
        </row>
        <row r="1215">
          <cell r="A1215" t="str">
            <v>TGM1</v>
          </cell>
          <cell r="B1215" t="str">
            <v>TGM1</v>
          </cell>
          <cell r="C1215" t="str">
            <v>Trứng gà,Trồng từ 1 năm, H từ 0,7m trở lên</v>
          </cell>
          <cell r="D1215" t="str">
            <v xml:space="preserve">Trứng gà, trồng từ 1 năm, cao từ 0,7 m trở lên  </v>
          </cell>
          <cell r="E1215" t="str">
            <v>cây</v>
          </cell>
          <cell r="F1215">
            <v>10450</v>
          </cell>
        </row>
        <row r="1216">
          <cell r="A1216" t="str">
            <v>TG2</v>
          </cell>
          <cell r="B1216" t="str">
            <v>TG25</v>
          </cell>
          <cell r="C1216" t="str">
            <v>Trứng gà, ĐK gốc 2cm ≤ Φ &lt;5cm</v>
          </cell>
          <cell r="D1216" t="str">
            <v xml:space="preserve">Trứng gà đường kính 2 cm </v>
          </cell>
          <cell r="E1216" t="str">
            <v>cây</v>
          </cell>
          <cell r="F1216">
            <v>86000</v>
          </cell>
        </row>
        <row r="1217">
          <cell r="A1217" t="str">
            <v>TG3</v>
          </cell>
          <cell r="B1217" t="str">
            <v>TG25</v>
          </cell>
          <cell r="C1217" t="str">
            <v>Trứng gà, ĐK gốc 2cm ≤ Φ &lt;5cm</v>
          </cell>
          <cell r="D1217" t="str">
            <v xml:space="preserve">Trứng gà đường kính 3 cm </v>
          </cell>
          <cell r="E1217" t="str">
            <v>cây</v>
          </cell>
          <cell r="F1217">
            <v>86000</v>
          </cell>
        </row>
        <row r="1218">
          <cell r="A1218" t="str">
            <v>TG4</v>
          </cell>
          <cell r="B1218" t="str">
            <v>TG25</v>
          </cell>
          <cell r="C1218" t="str">
            <v>Trứng gà, ĐK gốc 2cm ≤ Φ &lt;5cm</v>
          </cell>
          <cell r="D1218" t="str">
            <v xml:space="preserve">Trứng gà đường kính 4 cm </v>
          </cell>
          <cell r="E1218" t="str">
            <v>cây</v>
          </cell>
          <cell r="F1218">
            <v>86000</v>
          </cell>
        </row>
        <row r="1219">
          <cell r="A1219" t="str">
            <v>TG5</v>
          </cell>
          <cell r="B1219" t="str">
            <v>TG57</v>
          </cell>
          <cell r="C1219" t="str">
            <v>Trứng gà, ĐK gốc 5cm ≤ Φ &lt;7cm</v>
          </cell>
          <cell r="D1219" t="str">
            <v xml:space="preserve">Trứng gà đường kính 5 cm </v>
          </cell>
          <cell r="E1219" t="str">
            <v>cây</v>
          </cell>
          <cell r="F1219">
            <v>183000</v>
          </cell>
        </row>
        <row r="1220">
          <cell r="A1220" t="str">
            <v>TG6</v>
          </cell>
          <cell r="B1220" t="str">
            <v>TG57</v>
          </cell>
          <cell r="C1220" t="str">
            <v>Trứng gà, ĐK gốc 5cm ≤ Φ &lt;7cm</v>
          </cell>
          <cell r="D1220" t="str">
            <v xml:space="preserve">Trứng gà đường kính 6 cm </v>
          </cell>
          <cell r="E1220" t="str">
            <v>cây</v>
          </cell>
          <cell r="F1220">
            <v>183000</v>
          </cell>
        </row>
        <row r="1221">
          <cell r="A1221" t="str">
            <v>TG7</v>
          </cell>
          <cell r="B1221" t="str">
            <v>TG79</v>
          </cell>
          <cell r="C1221" t="str">
            <v>Trứng gà, ĐK gốc 7cm ≤ Φ &lt;9cm</v>
          </cell>
          <cell r="D1221" t="str">
            <v xml:space="preserve">Trứng gà đường kính 7 cm </v>
          </cell>
          <cell r="E1221" t="str">
            <v>cây</v>
          </cell>
          <cell r="F1221">
            <v>280000</v>
          </cell>
        </row>
        <row r="1222">
          <cell r="A1222" t="str">
            <v>TG8</v>
          </cell>
          <cell r="B1222" t="str">
            <v>TG79</v>
          </cell>
          <cell r="C1222" t="str">
            <v>Trứng gà, ĐK gốc 7cm ≤ Φ &lt;9cm</v>
          </cell>
          <cell r="D1222" t="str">
            <v xml:space="preserve">Trứng gà đường kính 8 cm </v>
          </cell>
          <cell r="E1222" t="str">
            <v>cây</v>
          </cell>
          <cell r="F1222">
            <v>28000</v>
          </cell>
        </row>
        <row r="1223">
          <cell r="A1223" t="str">
            <v>TG9</v>
          </cell>
          <cell r="B1223" t="str">
            <v>TG912</v>
          </cell>
          <cell r="C1223" t="str">
            <v>Trứng gà, ĐK gốc 9cm ≤ Φ &lt;12cm</v>
          </cell>
          <cell r="D1223" t="str">
            <v xml:space="preserve">Trứng gà đường kính 9 cm </v>
          </cell>
          <cell r="E1223" t="str">
            <v>cây</v>
          </cell>
          <cell r="F1223">
            <v>452000</v>
          </cell>
        </row>
        <row r="1224">
          <cell r="A1224" t="str">
            <v>TG10</v>
          </cell>
          <cell r="B1224" t="str">
            <v>TG912</v>
          </cell>
          <cell r="C1224" t="str">
            <v>Trứng gà, ĐK gốc 9cm ≤ Φ &lt;12cm</v>
          </cell>
          <cell r="D1224" t="str">
            <v xml:space="preserve">Trứng gà đường kính 10 cm </v>
          </cell>
          <cell r="E1224" t="str">
            <v>cây</v>
          </cell>
          <cell r="F1224">
            <v>452000</v>
          </cell>
        </row>
        <row r="1225">
          <cell r="A1225" t="str">
            <v>TG11</v>
          </cell>
          <cell r="B1225" t="str">
            <v>TG912</v>
          </cell>
          <cell r="C1225" t="str">
            <v>Trứng gà, ĐK gốc 9cm ≤ Φ &lt;12cm</v>
          </cell>
          <cell r="D1225" t="str">
            <v xml:space="preserve">Trứng gà đường kính 11 cm </v>
          </cell>
          <cell r="E1225" t="str">
            <v>cây</v>
          </cell>
          <cell r="F1225">
            <v>452000</v>
          </cell>
        </row>
        <row r="1226">
          <cell r="A1226" t="str">
            <v>TG12</v>
          </cell>
          <cell r="B1226" t="str">
            <v>TG1215</v>
          </cell>
          <cell r="C1226" t="str">
            <v>Trứng gà, ĐK gốc 12cm ≤ Φ &lt;15cm</v>
          </cell>
          <cell r="D1226" t="str">
            <v xml:space="preserve">Trứng gà đường kính 12 cm </v>
          </cell>
          <cell r="E1226" t="str">
            <v>cây</v>
          </cell>
          <cell r="F1226">
            <v>774000</v>
          </cell>
        </row>
        <row r="1227">
          <cell r="A1227" t="str">
            <v>TG13</v>
          </cell>
          <cell r="B1227" t="str">
            <v>TG1215</v>
          </cell>
          <cell r="C1227" t="str">
            <v>Trứng gà, ĐK gốc 12cm ≤ Φ &lt;15cm</v>
          </cell>
          <cell r="D1227" t="str">
            <v xml:space="preserve">Trứng gà đường kính 13 cm </v>
          </cell>
          <cell r="E1227" t="str">
            <v>cây</v>
          </cell>
          <cell r="F1227">
            <v>774000</v>
          </cell>
        </row>
        <row r="1228">
          <cell r="A1228" t="str">
            <v>TG14</v>
          </cell>
          <cell r="B1228" t="str">
            <v>TG1215</v>
          </cell>
          <cell r="C1228" t="str">
            <v>Trứng gà, ĐK gốc 12cm ≤ Φ &lt;15cm</v>
          </cell>
          <cell r="D1228" t="str">
            <v xml:space="preserve">Trứng gà đường kính 14 cm </v>
          </cell>
          <cell r="E1228" t="str">
            <v>cây</v>
          </cell>
          <cell r="F1228">
            <v>774000</v>
          </cell>
        </row>
        <row r="1229">
          <cell r="A1229" t="str">
            <v>TG15</v>
          </cell>
          <cell r="B1229" t="str">
            <v>TG1520</v>
          </cell>
          <cell r="C1229" t="str">
            <v>Trứng gà, ĐK gốc 15cm ≤ Φ &lt;20cm</v>
          </cell>
          <cell r="D1229" t="str">
            <v xml:space="preserve">Trứng gà đường kính 15 cm </v>
          </cell>
          <cell r="E1229" t="str">
            <v>cây</v>
          </cell>
          <cell r="F1229">
            <v>1096000</v>
          </cell>
        </row>
        <row r="1230">
          <cell r="A1230" t="str">
            <v>TG16</v>
          </cell>
          <cell r="B1230" t="str">
            <v>TG1520</v>
          </cell>
          <cell r="C1230" t="str">
            <v>Trứng gà, ĐK gốc 15cm ≤ Φ &lt;20cm</v>
          </cell>
          <cell r="D1230" t="str">
            <v xml:space="preserve">Trứng gà đường kính 16 cm </v>
          </cell>
          <cell r="E1230" t="str">
            <v>cây</v>
          </cell>
          <cell r="F1230">
            <v>1096000</v>
          </cell>
        </row>
        <row r="1231">
          <cell r="A1231" t="str">
            <v>TG17</v>
          </cell>
          <cell r="B1231" t="str">
            <v>TG1520</v>
          </cell>
          <cell r="C1231" t="str">
            <v>Trứng gà, ĐK gốc 15cm ≤ Φ &lt;20cm</v>
          </cell>
          <cell r="D1231" t="str">
            <v xml:space="preserve">Trứng gà đường kính 17 cm </v>
          </cell>
          <cell r="E1231" t="str">
            <v>cây</v>
          </cell>
          <cell r="F1231">
            <v>1096000</v>
          </cell>
        </row>
        <row r="1232">
          <cell r="A1232" t="str">
            <v>TG18</v>
          </cell>
          <cell r="B1232" t="str">
            <v>TG1520</v>
          </cell>
          <cell r="C1232" t="str">
            <v>Trứng gà, ĐK gốc 15cm ≤ Φ &lt;20cm</v>
          </cell>
          <cell r="D1232" t="str">
            <v xml:space="preserve">Trứng gà đường kính 18 cm </v>
          </cell>
          <cell r="E1232" t="str">
            <v>cây</v>
          </cell>
          <cell r="F1232">
            <v>1096000</v>
          </cell>
        </row>
        <row r="1233">
          <cell r="A1233" t="str">
            <v>TG19</v>
          </cell>
          <cell r="B1233" t="str">
            <v>TG1520</v>
          </cell>
          <cell r="C1233" t="str">
            <v>Trứng gà, ĐK gốc 15cm ≤ Φ &lt;20cm</v>
          </cell>
          <cell r="D1233" t="str">
            <v xml:space="preserve">Trứng gà đường kính 19 cm </v>
          </cell>
          <cell r="E1233" t="str">
            <v>cây</v>
          </cell>
          <cell r="F1233">
            <v>1096000</v>
          </cell>
        </row>
        <row r="1234">
          <cell r="A1234" t="str">
            <v>TG20</v>
          </cell>
          <cell r="B1234" t="str">
            <v>TG2025</v>
          </cell>
          <cell r="C1234" t="str">
            <v>Trứng gà, ĐK gốc 20cm ≤ Φ &lt;25cm</v>
          </cell>
          <cell r="D1234" t="str">
            <v xml:space="preserve">Trứng gà đường kính 20 cm </v>
          </cell>
          <cell r="E1234" t="str">
            <v>cây</v>
          </cell>
          <cell r="F1234">
            <v>1718000</v>
          </cell>
        </row>
        <row r="1235">
          <cell r="A1235" t="str">
            <v>TG21</v>
          </cell>
          <cell r="B1235" t="str">
            <v>TG2025</v>
          </cell>
          <cell r="C1235" t="str">
            <v>Trứng gà, ĐK gốc 20cm ≤ Φ &lt;25cm</v>
          </cell>
          <cell r="D1235" t="str">
            <v xml:space="preserve">Trứng gà đường kính 21 cm </v>
          </cell>
          <cell r="E1235" t="str">
            <v>cây</v>
          </cell>
          <cell r="F1235">
            <v>1718000</v>
          </cell>
        </row>
        <row r="1236">
          <cell r="A1236" t="str">
            <v>TG22</v>
          </cell>
          <cell r="B1236" t="str">
            <v>TG2025</v>
          </cell>
          <cell r="C1236" t="str">
            <v>Trứng gà, ĐK gốc 20cm ≤ Φ &lt;25cm</v>
          </cell>
          <cell r="D1236" t="str">
            <v xml:space="preserve">Trứng gà đường kính 22 cm </v>
          </cell>
          <cell r="E1236" t="str">
            <v>cây</v>
          </cell>
          <cell r="F1236">
            <v>1718000</v>
          </cell>
        </row>
        <row r="1237">
          <cell r="A1237" t="str">
            <v>TG23</v>
          </cell>
          <cell r="B1237" t="str">
            <v>TG2025</v>
          </cell>
          <cell r="C1237" t="str">
            <v>Trứng gà, ĐK gốc 20cm ≤ Φ &lt;25cm</v>
          </cell>
          <cell r="D1237" t="str">
            <v xml:space="preserve">Trứng gà đường kính 23 cm </v>
          </cell>
          <cell r="E1237" t="str">
            <v>cây</v>
          </cell>
          <cell r="F1237">
            <v>1718000</v>
          </cell>
        </row>
        <row r="1238">
          <cell r="A1238" t="str">
            <v>TG24</v>
          </cell>
          <cell r="B1238" t="str">
            <v>TG2025</v>
          </cell>
          <cell r="C1238" t="str">
            <v>Trứng gà, ĐK gốc 20cm ≤ Φ &lt;25cm</v>
          </cell>
          <cell r="D1238" t="str">
            <v xml:space="preserve">Trứng gà đường kính 24 cm </v>
          </cell>
          <cell r="E1238" t="str">
            <v>cây</v>
          </cell>
          <cell r="F1238">
            <v>1718000</v>
          </cell>
        </row>
        <row r="1239">
          <cell r="A1239" t="str">
            <v>TG25</v>
          </cell>
          <cell r="B1239" t="str">
            <v>TG2530</v>
          </cell>
          <cell r="C1239" t="str">
            <v>Trứng gà, ĐK gốc 25cm ≤ Φ &lt;30cm</v>
          </cell>
          <cell r="D1239" t="str">
            <v xml:space="preserve">Trứng gà đường kính 25 cm </v>
          </cell>
          <cell r="E1239" t="str">
            <v>cây</v>
          </cell>
          <cell r="F1239">
            <v>2490000</v>
          </cell>
        </row>
        <row r="1240">
          <cell r="A1240" t="str">
            <v>TG26</v>
          </cell>
          <cell r="B1240" t="str">
            <v>TG2530</v>
          </cell>
          <cell r="C1240" t="str">
            <v>Trứng gà, ĐK gốc 25cm ≤ Φ &lt;30cm</v>
          </cell>
          <cell r="D1240" t="str">
            <v xml:space="preserve">Trứng gà đường kính 26 cm </v>
          </cell>
          <cell r="E1240" t="str">
            <v>cây</v>
          </cell>
          <cell r="F1240">
            <v>2490000</v>
          </cell>
        </row>
        <row r="1241">
          <cell r="A1241" t="str">
            <v>TG27</v>
          </cell>
          <cell r="B1241" t="str">
            <v>TG2530</v>
          </cell>
          <cell r="C1241" t="str">
            <v>Trứng gà, ĐK gốc 25cm ≤ Φ &lt;30cm</v>
          </cell>
          <cell r="D1241" t="str">
            <v xml:space="preserve">Trứng gà đường kính 27 cm </v>
          </cell>
          <cell r="E1241" t="str">
            <v>cây</v>
          </cell>
          <cell r="F1241">
            <v>2490000</v>
          </cell>
        </row>
        <row r="1242">
          <cell r="A1242" t="str">
            <v>TG28</v>
          </cell>
          <cell r="B1242" t="str">
            <v>TG2530</v>
          </cell>
          <cell r="C1242" t="str">
            <v>Trứng gà ĐK gốc 25cm ≤ Φ &lt;30cm</v>
          </cell>
          <cell r="D1242" t="str">
            <v xml:space="preserve">Trứng gà đường kính 28 cm </v>
          </cell>
          <cell r="E1242" t="str">
            <v>cây</v>
          </cell>
          <cell r="F1242">
            <v>2490000</v>
          </cell>
        </row>
        <row r="1243">
          <cell r="A1243" t="str">
            <v>TG29</v>
          </cell>
          <cell r="B1243" t="str">
            <v>TG2530</v>
          </cell>
          <cell r="C1243" t="str">
            <v>Trứng gà, ĐK gốc 25cm ≤ Φ &lt;30cm</v>
          </cell>
          <cell r="D1243" t="str">
            <v xml:space="preserve">Trứng gà đường kính 29 cm </v>
          </cell>
          <cell r="E1243" t="str">
            <v>cây</v>
          </cell>
          <cell r="F1243">
            <v>2490000</v>
          </cell>
        </row>
        <row r="1244">
          <cell r="A1244" t="str">
            <v>TG30</v>
          </cell>
          <cell r="B1244" t="str">
            <v>TG35</v>
          </cell>
          <cell r="C1244" t="str">
            <v>Trứng gà, ĐK gốc từ 35 cm trở lên</v>
          </cell>
          <cell r="D1244" t="str">
            <v xml:space="preserve">Trứng gà đường kính 30 cm </v>
          </cell>
          <cell r="E1244" t="str">
            <v>cây</v>
          </cell>
          <cell r="F1244">
            <v>3262000</v>
          </cell>
        </row>
        <row r="1245">
          <cell r="A1245" t="str">
            <v>TG31</v>
          </cell>
          <cell r="B1245" t="str">
            <v>TG35</v>
          </cell>
          <cell r="C1245" t="str">
            <v>Trứng gà, ĐK gốc từ 35 cm trở lên</v>
          </cell>
          <cell r="D1245" t="str">
            <v xml:space="preserve">Trứng gà đường kính 31 cm </v>
          </cell>
          <cell r="E1245" t="str">
            <v>cây</v>
          </cell>
          <cell r="F1245">
            <v>3262000</v>
          </cell>
        </row>
        <row r="1246">
          <cell r="A1246" t="str">
            <v>TG32</v>
          </cell>
          <cell r="B1246" t="str">
            <v>TG35</v>
          </cell>
          <cell r="C1246" t="str">
            <v>Trứng gà, ĐK gốc từ 35 cm trở lên</v>
          </cell>
          <cell r="D1246" t="str">
            <v xml:space="preserve">Trứng gà đường kính 32 cm </v>
          </cell>
          <cell r="E1246" t="str">
            <v>cây</v>
          </cell>
          <cell r="F1246">
            <v>3262000</v>
          </cell>
        </row>
        <row r="1247">
          <cell r="A1247" t="str">
            <v>TG33</v>
          </cell>
          <cell r="B1247" t="str">
            <v>TG35</v>
          </cell>
          <cell r="C1247" t="str">
            <v>Trứng gà, ĐK gốc từ 35 cm trở lên</v>
          </cell>
          <cell r="D1247" t="str">
            <v xml:space="preserve">Trứng gà đường kính 33 cm </v>
          </cell>
          <cell r="E1247" t="str">
            <v>cây</v>
          </cell>
          <cell r="F1247">
            <v>3262000</v>
          </cell>
        </row>
        <row r="1248">
          <cell r="A1248" t="str">
            <v>TG34</v>
          </cell>
          <cell r="B1248" t="str">
            <v>TG35</v>
          </cell>
          <cell r="C1248" t="str">
            <v>Trứng gà, ĐK gốc từ 35 cm trở lên</v>
          </cell>
          <cell r="D1248" t="str">
            <v xml:space="preserve">Trứng gà đường kính 34 cm </v>
          </cell>
          <cell r="E1248" t="str">
            <v>cây</v>
          </cell>
          <cell r="F1248">
            <v>3262000</v>
          </cell>
        </row>
        <row r="1249">
          <cell r="A1249" t="str">
            <v>TG35</v>
          </cell>
          <cell r="B1249" t="str">
            <v>TG35</v>
          </cell>
          <cell r="C1249" t="str">
            <v>Trứng gà, ĐK gốc từ 35 cm trở lên</v>
          </cell>
          <cell r="D1249" t="str">
            <v xml:space="preserve">Trứng gà đường kính 35 cm </v>
          </cell>
          <cell r="E1249" t="str">
            <v>cây</v>
          </cell>
          <cell r="F1249">
            <v>3262000</v>
          </cell>
        </row>
        <row r="1250">
          <cell r="A1250" t="str">
            <v>TG36</v>
          </cell>
          <cell r="B1250" t="str">
            <v>TG35</v>
          </cell>
          <cell r="C1250" t="str">
            <v>Trứng gà, ĐK gốc từ 35 cm trở lên</v>
          </cell>
          <cell r="D1250" t="str">
            <v xml:space="preserve">Trứng gà đường kính 36 cm </v>
          </cell>
          <cell r="E1250" t="str">
            <v>cây</v>
          </cell>
          <cell r="F1250">
            <v>3262000</v>
          </cell>
        </row>
        <row r="1251">
          <cell r="A1251" t="str">
            <v>TG37</v>
          </cell>
          <cell r="B1251" t="str">
            <v>TG35</v>
          </cell>
          <cell r="C1251" t="str">
            <v>Trứng gà, ĐK gốc từ 35 cm trở lên</v>
          </cell>
          <cell r="D1251" t="str">
            <v xml:space="preserve">Trứng gà đường kính 37 cm </v>
          </cell>
          <cell r="E1251" t="str">
            <v>cây</v>
          </cell>
          <cell r="F1251">
            <v>3262000</v>
          </cell>
        </row>
        <row r="1252">
          <cell r="A1252" t="str">
            <v>TG38</v>
          </cell>
          <cell r="B1252" t="str">
            <v>TG35</v>
          </cell>
          <cell r="C1252" t="str">
            <v>Trứng gà, ĐK gốc từ 35 cm trở lên</v>
          </cell>
          <cell r="D1252" t="str">
            <v xml:space="preserve">Trứng gà đường kính 38 cm </v>
          </cell>
          <cell r="E1252" t="str">
            <v>cây</v>
          </cell>
          <cell r="F1252">
            <v>3262000</v>
          </cell>
        </row>
        <row r="1253">
          <cell r="A1253" t="str">
            <v>TG39</v>
          </cell>
          <cell r="B1253" t="str">
            <v>TG35</v>
          </cell>
          <cell r="C1253" t="str">
            <v>Trứng gà, ĐK gốc từ 35 cm trở lên</v>
          </cell>
          <cell r="D1253" t="str">
            <v xml:space="preserve">Trứng gà đường kính 39 cm </v>
          </cell>
          <cell r="E1253" t="str">
            <v>cây</v>
          </cell>
          <cell r="F1253">
            <v>3262000</v>
          </cell>
        </row>
        <row r="1254">
          <cell r="A1254" t="str">
            <v>TG40</v>
          </cell>
          <cell r="B1254" t="str">
            <v>TG35</v>
          </cell>
          <cell r="C1254" t="str">
            <v>Trứng gà, ĐK gốc từ 35 cm trở lên</v>
          </cell>
          <cell r="D1254" t="str">
            <v xml:space="preserve">Trứng gà đường kính 40 cm </v>
          </cell>
          <cell r="E1254" t="str">
            <v>cây</v>
          </cell>
          <cell r="F1254">
            <v>3262000</v>
          </cell>
        </row>
        <row r="1255">
          <cell r="A1255" t="str">
            <v>DAOM</v>
          </cell>
          <cell r="B1255" t="str">
            <v>DAOM</v>
          </cell>
          <cell r="C1255" t="str">
            <v>Cây Đào, Mới trồng từ 3 tháng đến dưới 1 năm</v>
          </cell>
          <cell r="D1255" t="str">
            <v>Cây Đào mới trồng từ 3 tháng đến dưới 1 năm tuổi</v>
          </cell>
          <cell r="E1255" t="str">
            <v>cây</v>
          </cell>
          <cell r="F1255">
            <v>27000</v>
          </cell>
        </row>
        <row r="1256">
          <cell r="A1256" t="str">
            <v>DAOM1</v>
          </cell>
          <cell r="B1256" t="str">
            <v>DAOM1</v>
          </cell>
          <cell r="C1256" t="str">
            <v>Cây Đào,Trồng từ 1 năm, H từ 0,7m trở lên</v>
          </cell>
          <cell r="D1256" t="str">
            <v xml:space="preserve">Cây đào mới trồng 1 năm, cao từ 0,7 m trở lên </v>
          </cell>
          <cell r="E1256" t="str">
            <v>cây</v>
          </cell>
          <cell r="F1256">
            <v>44000</v>
          </cell>
        </row>
        <row r="1257">
          <cell r="A1257" t="str">
            <v>DAO1</v>
          </cell>
          <cell r="B1257" t="str">
            <v>DAO1</v>
          </cell>
          <cell r="C1257" t="str">
            <v>Cây Đào,ĐK gốc 1cm ≤ Φ &lt;2cm</v>
          </cell>
          <cell r="D1257" t="str">
            <v xml:space="preserve">Đào, đường kính gốc 1 cm </v>
          </cell>
          <cell r="E1257" t="str">
            <v>cây</v>
          </cell>
          <cell r="F1257">
            <v>61000</v>
          </cell>
        </row>
        <row r="1258">
          <cell r="A1258" t="str">
            <v>DAO2</v>
          </cell>
          <cell r="B1258" t="str">
            <v>DAO25</v>
          </cell>
          <cell r="C1258" t="str">
            <v>Cây Đào,ĐK gốc 2cm ≤ Φ &lt;5cm</v>
          </cell>
          <cell r="D1258" t="str">
            <v xml:space="preserve">Đào, đường kính gốc 2cm </v>
          </cell>
          <cell r="E1258" t="str">
            <v>cây</v>
          </cell>
          <cell r="F1258">
            <v>98000</v>
          </cell>
        </row>
        <row r="1259">
          <cell r="A1259" t="str">
            <v>DAO3</v>
          </cell>
          <cell r="B1259" t="str">
            <v>DAO25</v>
          </cell>
          <cell r="C1259" t="str">
            <v>Cây Đào,ĐK gốc 2cm ≤ Φ &lt;5cm</v>
          </cell>
          <cell r="D1259" t="str">
            <v xml:space="preserve">Đào, đường kính gốc 3 cm </v>
          </cell>
          <cell r="E1259" t="str">
            <v>cây</v>
          </cell>
          <cell r="F1259">
            <v>98000</v>
          </cell>
        </row>
        <row r="1260">
          <cell r="A1260" t="str">
            <v>DAO4</v>
          </cell>
          <cell r="B1260" t="str">
            <v>DAO25</v>
          </cell>
          <cell r="C1260" t="str">
            <v>Cây Đào,ĐK gốc 2cm ≤ Φ &lt;5cm</v>
          </cell>
          <cell r="D1260" t="str">
            <v xml:space="preserve">Đào, đường kính gốc 4 cm </v>
          </cell>
          <cell r="E1260" t="str">
            <v>cây</v>
          </cell>
          <cell r="F1260">
            <v>98000</v>
          </cell>
        </row>
        <row r="1261">
          <cell r="A1261" t="str">
            <v>DAO5</v>
          </cell>
          <cell r="B1261" t="str">
            <v>DAO57</v>
          </cell>
          <cell r="C1261" t="str">
            <v>Cây Đào,ĐK gốc 5cm ≤ Φ &lt;7cm</v>
          </cell>
          <cell r="D1261" t="str">
            <v xml:space="preserve">Đào, đường kính gốc 5 cm </v>
          </cell>
          <cell r="E1261" t="str">
            <v>cây</v>
          </cell>
          <cell r="F1261">
            <v>135000</v>
          </cell>
        </row>
        <row r="1262">
          <cell r="A1262" t="str">
            <v>DAO6</v>
          </cell>
          <cell r="B1262" t="str">
            <v>DAO57</v>
          </cell>
          <cell r="C1262" t="str">
            <v>Cây Đào,ĐK gốc 5cm ≤ Φ &lt;7cm</v>
          </cell>
          <cell r="D1262" t="str">
            <v xml:space="preserve">Đào, đường kính gốc 6 cm </v>
          </cell>
          <cell r="E1262" t="str">
            <v>cây</v>
          </cell>
          <cell r="F1262">
            <v>135000</v>
          </cell>
        </row>
        <row r="1263">
          <cell r="A1263" t="str">
            <v>DAO7</v>
          </cell>
          <cell r="B1263" t="str">
            <v>DAO79</v>
          </cell>
          <cell r="C1263" t="str">
            <v>Cây Đào,ĐK gốc 7cm ≤ Φ &lt;9cm</v>
          </cell>
          <cell r="D1263" t="str">
            <v xml:space="preserve">Đào, đường kính gốc 7 cm </v>
          </cell>
          <cell r="E1263" t="str">
            <v>cây</v>
          </cell>
          <cell r="F1263">
            <v>172000</v>
          </cell>
        </row>
        <row r="1264">
          <cell r="A1264" t="str">
            <v>DAO8</v>
          </cell>
          <cell r="B1264" t="str">
            <v>DAO79</v>
          </cell>
          <cell r="C1264" t="str">
            <v>Cây Đào,ĐK gốc 7cm ≤ Φ &lt;9cm</v>
          </cell>
          <cell r="D1264" t="str">
            <v xml:space="preserve">Đào, đường kính gốc 8 cm </v>
          </cell>
          <cell r="E1264" t="str">
            <v>cây</v>
          </cell>
          <cell r="F1264">
            <v>172000</v>
          </cell>
        </row>
        <row r="1265">
          <cell r="A1265" t="str">
            <v>DAO9</v>
          </cell>
          <cell r="B1265" t="str">
            <v>DAO912</v>
          </cell>
          <cell r="C1265" t="str">
            <v>Cây Đào,ĐK gốc 9cm ≤ Φ &lt;12cm</v>
          </cell>
          <cell r="D1265" t="str">
            <v xml:space="preserve">Đào, đường kính gốc 9 cm </v>
          </cell>
          <cell r="E1265" t="str">
            <v>cây</v>
          </cell>
          <cell r="F1265">
            <v>209000</v>
          </cell>
        </row>
        <row r="1266">
          <cell r="A1266" t="str">
            <v>DAO10</v>
          </cell>
          <cell r="B1266" t="str">
            <v>DAO912</v>
          </cell>
          <cell r="C1266" t="str">
            <v>Cây Đào,ĐK gốc 9cm ≤ Φ &lt;12cm</v>
          </cell>
          <cell r="D1266" t="str">
            <v xml:space="preserve">Đào, đường kính gốc 10 cm </v>
          </cell>
          <cell r="E1266" t="str">
            <v>cây</v>
          </cell>
          <cell r="F1266">
            <v>209000</v>
          </cell>
        </row>
        <row r="1267">
          <cell r="A1267" t="str">
            <v>DAO11</v>
          </cell>
          <cell r="B1267" t="str">
            <v>DAO912</v>
          </cell>
          <cell r="C1267" t="str">
            <v>Cây Đào,ĐK gốc 9cm ≤ Φ &lt;12cm</v>
          </cell>
          <cell r="D1267" t="str">
            <v xml:space="preserve">Đào, đường kính gốc 11 cm </v>
          </cell>
          <cell r="E1267" t="str">
            <v>cây</v>
          </cell>
          <cell r="F1267">
            <v>209000</v>
          </cell>
        </row>
        <row r="1268">
          <cell r="A1268" t="str">
            <v>DAO12</v>
          </cell>
          <cell r="B1268" t="str">
            <v>DAO1215</v>
          </cell>
          <cell r="C1268" t="str">
            <v>Cây Đào,ĐK gốc 12cm ≤ Φ &lt;15cm</v>
          </cell>
          <cell r="D1268" t="str">
            <v xml:space="preserve">Đào, đường kính gốc 12 cm </v>
          </cell>
          <cell r="E1268" t="str">
            <v>cây</v>
          </cell>
          <cell r="F1268">
            <v>246000</v>
          </cell>
        </row>
        <row r="1269">
          <cell r="A1269" t="str">
            <v>DAO13</v>
          </cell>
          <cell r="B1269" t="str">
            <v>DAO1215</v>
          </cell>
          <cell r="C1269" t="str">
            <v>Cây Đào,ĐK gốc 12cm ≤ Φ &lt;15cm</v>
          </cell>
          <cell r="D1269" t="str">
            <v xml:space="preserve">Đào, đường kính gốc 13 cm </v>
          </cell>
          <cell r="E1269" t="str">
            <v>cây</v>
          </cell>
          <cell r="F1269">
            <v>246000</v>
          </cell>
        </row>
        <row r="1270">
          <cell r="A1270" t="str">
            <v>DAO14</v>
          </cell>
          <cell r="B1270" t="str">
            <v>DAO1215</v>
          </cell>
          <cell r="C1270" t="str">
            <v>Cây Đào,ĐK gốc 12cm ≤ Φ &lt;15cm</v>
          </cell>
          <cell r="D1270" t="str">
            <v xml:space="preserve">Đào, đường kính gốc 14 cm </v>
          </cell>
          <cell r="E1270" t="str">
            <v>cây</v>
          </cell>
          <cell r="F1270">
            <v>246000</v>
          </cell>
        </row>
        <row r="1271">
          <cell r="A1271" t="str">
            <v>DAO15</v>
          </cell>
          <cell r="B1271" t="str">
            <v>DAO1520</v>
          </cell>
          <cell r="C1271" t="str">
            <v>Cây Đào,ĐK gốc 15cm ≤ Φ &lt;20cm</v>
          </cell>
          <cell r="D1271" t="str">
            <v xml:space="preserve">Đào, đường kính gốc 15 cm </v>
          </cell>
          <cell r="E1271" t="str">
            <v>cây</v>
          </cell>
          <cell r="F1271">
            <v>313000</v>
          </cell>
        </row>
        <row r="1272">
          <cell r="A1272" t="str">
            <v>DAO16</v>
          </cell>
          <cell r="B1272" t="str">
            <v>DAO1520</v>
          </cell>
          <cell r="C1272" t="str">
            <v>Cây Đào,ĐK gốc 15cm ≤ Φ &lt;20cm</v>
          </cell>
          <cell r="D1272" t="str">
            <v xml:space="preserve">Đào, đường kính gốc 16 cm </v>
          </cell>
          <cell r="E1272" t="str">
            <v>cây</v>
          </cell>
          <cell r="F1272">
            <v>313000</v>
          </cell>
        </row>
        <row r="1273">
          <cell r="A1273" t="str">
            <v>DAO17</v>
          </cell>
          <cell r="B1273" t="str">
            <v>DAO1520</v>
          </cell>
          <cell r="C1273" t="str">
            <v>Cây Đào,ĐK gốc 15cm ≤ Φ &lt;20cm</v>
          </cell>
          <cell r="D1273" t="str">
            <v xml:space="preserve">Đào, đường kính gốc 17 cm </v>
          </cell>
          <cell r="E1273" t="str">
            <v>cây</v>
          </cell>
          <cell r="F1273">
            <v>313000</v>
          </cell>
        </row>
        <row r="1274">
          <cell r="A1274" t="str">
            <v>DAO18</v>
          </cell>
          <cell r="B1274" t="str">
            <v>DAO1520</v>
          </cell>
          <cell r="C1274" t="str">
            <v>Cây Đào,ĐK gốc 15cm ≤ Φ &lt;20cm</v>
          </cell>
          <cell r="D1274" t="str">
            <v xml:space="preserve">Đào, đường kính gốc 18 cm </v>
          </cell>
          <cell r="E1274" t="str">
            <v>cây</v>
          </cell>
          <cell r="F1274">
            <v>313000</v>
          </cell>
        </row>
        <row r="1275">
          <cell r="A1275" t="str">
            <v>DAO19</v>
          </cell>
          <cell r="B1275" t="str">
            <v>DAO1520</v>
          </cell>
          <cell r="C1275" t="str">
            <v>Cây Đào,ĐK gốc 15cm ≤ Φ &lt;20cm</v>
          </cell>
          <cell r="D1275" t="str">
            <v xml:space="preserve">Đào, đường kính gốc 19 cm </v>
          </cell>
          <cell r="E1275" t="str">
            <v>cây</v>
          </cell>
          <cell r="F1275">
            <v>313000</v>
          </cell>
        </row>
        <row r="1276">
          <cell r="A1276" t="str">
            <v>DAO20</v>
          </cell>
          <cell r="B1276" t="str">
            <v>DAO2025</v>
          </cell>
          <cell r="C1276" t="str">
            <v>Cây Đào,ĐK gốc 20cm ≤ Φ &lt;25cm</v>
          </cell>
          <cell r="D1276" t="str">
            <v xml:space="preserve">Đào, đường kính gốc 20 cm </v>
          </cell>
          <cell r="E1276" t="str">
            <v>cây</v>
          </cell>
          <cell r="F1276">
            <v>380000</v>
          </cell>
        </row>
        <row r="1277">
          <cell r="A1277" t="str">
            <v>DAO21</v>
          </cell>
          <cell r="B1277" t="str">
            <v>DAO2025</v>
          </cell>
          <cell r="C1277" t="str">
            <v>Cây Đào,ĐK gốc 20cm ≤ Φ &lt;25cm</v>
          </cell>
          <cell r="D1277" t="str">
            <v xml:space="preserve">Đào, đường kính gốc 21 cm </v>
          </cell>
          <cell r="E1277" t="str">
            <v>cây</v>
          </cell>
          <cell r="F1277">
            <v>380000</v>
          </cell>
        </row>
        <row r="1278">
          <cell r="A1278" t="str">
            <v>DAO22</v>
          </cell>
          <cell r="B1278" t="str">
            <v>DAO2025</v>
          </cell>
          <cell r="C1278" t="str">
            <v>Cây Đào,ĐK gốc 20cm ≤ Φ &lt;25cm</v>
          </cell>
          <cell r="D1278" t="str">
            <v xml:space="preserve">Đào, đường kính gốc 22 cm </v>
          </cell>
          <cell r="E1278" t="str">
            <v>cây</v>
          </cell>
          <cell r="F1278">
            <v>380000</v>
          </cell>
        </row>
        <row r="1279">
          <cell r="A1279" t="str">
            <v>DAO23</v>
          </cell>
          <cell r="B1279" t="str">
            <v>DAO2025</v>
          </cell>
          <cell r="C1279" t="str">
            <v>Cây Đào,ĐK gốc 20cm ≤ Φ &lt;25cm</v>
          </cell>
          <cell r="D1279" t="str">
            <v xml:space="preserve">Đào, đường kính gốc 23 cm </v>
          </cell>
          <cell r="E1279" t="str">
            <v>cây</v>
          </cell>
          <cell r="F1279">
            <v>380000</v>
          </cell>
        </row>
        <row r="1280">
          <cell r="A1280" t="str">
            <v>DAO24</v>
          </cell>
          <cell r="B1280" t="str">
            <v>DAO2025</v>
          </cell>
          <cell r="C1280" t="str">
            <v>Cây Đào,ĐK gốc 20cm ≤ Φ &lt;25cm</v>
          </cell>
          <cell r="D1280" t="str">
            <v xml:space="preserve">Đào, đường kính gốc 24 cm </v>
          </cell>
          <cell r="E1280" t="str">
            <v>cây</v>
          </cell>
          <cell r="F1280">
            <v>380000</v>
          </cell>
        </row>
        <row r="1281">
          <cell r="A1281" t="str">
            <v>DAO25</v>
          </cell>
          <cell r="B1281" t="str">
            <v>DAO2530</v>
          </cell>
          <cell r="C1281" t="str">
            <v>Cây Đào,ĐK gốc 25cm ≤ Φ &lt;30cm</v>
          </cell>
          <cell r="D1281" t="str">
            <v xml:space="preserve">Đào, đường kính gốc 25 cm </v>
          </cell>
          <cell r="E1281" t="str">
            <v>cây</v>
          </cell>
          <cell r="F1281">
            <v>447000</v>
          </cell>
        </row>
        <row r="1282">
          <cell r="A1282" t="str">
            <v>DAO26</v>
          </cell>
          <cell r="B1282" t="str">
            <v>DAO2530</v>
          </cell>
          <cell r="C1282" t="str">
            <v>Cây Đào,ĐK gốc 25cm ≤ Φ &lt;30cm</v>
          </cell>
          <cell r="D1282" t="str">
            <v xml:space="preserve">Đào, đường kính gốc 26 cm </v>
          </cell>
          <cell r="E1282" t="str">
            <v>cây</v>
          </cell>
          <cell r="F1282">
            <v>447000</v>
          </cell>
        </row>
        <row r="1283">
          <cell r="A1283" t="str">
            <v>DAO27</v>
          </cell>
          <cell r="B1283" t="str">
            <v>DAO2530</v>
          </cell>
          <cell r="C1283" t="str">
            <v>Cây Đào,ĐK gốc 25cm ≤ Φ &lt;30cm</v>
          </cell>
          <cell r="D1283" t="str">
            <v xml:space="preserve">Đào, đường kính gốc 27 cm </v>
          </cell>
          <cell r="E1283" t="str">
            <v>cây</v>
          </cell>
          <cell r="F1283">
            <v>447000</v>
          </cell>
        </row>
        <row r="1284">
          <cell r="A1284" t="str">
            <v>DAO28</v>
          </cell>
          <cell r="B1284" t="str">
            <v>DAO2530</v>
          </cell>
          <cell r="C1284" t="str">
            <v>Cây Đào,ĐK gốc 25cm ≤ Φ &lt;30cm</v>
          </cell>
          <cell r="D1284" t="str">
            <v xml:space="preserve">Đào, đường kính gốc 28 cm </v>
          </cell>
          <cell r="E1284" t="str">
            <v>cây</v>
          </cell>
          <cell r="F1284">
            <v>447000</v>
          </cell>
        </row>
        <row r="1285">
          <cell r="A1285" t="str">
            <v>DAO29</v>
          </cell>
          <cell r="B1285" t="str">
            <v>DAO2530</v>
          </cell>
          <cell r="C1285" t="str">
            <v>Cây Đào,ĐK gốc 25cm ≤ Φ &lt;30cm</v>
          </cell>
          <cell r="D1285" t="str">
            <v xml:space="preserve">Đào, đường kính gốc 29 cm </v>
          </cell>
          <cell r="E1285" t="str">
            <v>cây</v>
          </cell>
          <cell r="F1285">
            <v>447000</v>
          </cell>
        </row>
        <row r="1286">
          <cell r="A1286" t="str">
            <v>DAO30</v>
          </cell>
          <cell r="B1286" t="str">
            <v>DAO3030</v>
          </cell>
          <cell r="C1286" t="str">
            <v>Cây Đào,ĐK gốc từ 30 cm trở lên</v>
          </cell>
          <cell r="D1286" t="str">
            <v xml:space="preserve">Đào, đường kính gốc 30 cm </v>
          </cell>
          <cell r="E1286" t="str">
            <v>cây</v>
          </cell>
          <cell r="F1286">
            <v>514000</v>
          </cell>
        </row>
        <row r="1287">
          <cell r="A1287" t="str">
            <v>DAO31</v>
          </cell>
          <cell r="B1287" t="str">
            <v>DAO3030</v>
          </cell>
          <cell r="C1287" t="str">
            <v>Cây Đào,ĐK gốc từ 30 cm trở lên</v>
          </cell>
          <cell r="D1287" t="str">
            <v xml:space="preserve">Đào, đường kính gốc 31 cm </v>
          </cell>
          <cell r="E1287" t="str">
            <v>cây</v>
          </cell>
          <cell r="F1287">
            <v>514000</v>
          </cell>
        </row>
        <row r="1288">
          <cell r="A1288" t="str">
            <v>DAO32</v>
          </cell>
          <cell r="B1288" t="str">
            <v>DAO3030</v>
          </cell>
          <cell r="C1288" t="str">
            <v>Cây Đào,ĐK gốc từ 30 cm trở lên</v>
          </cell>
          <cell r="D1288" t="str">
            <v xml:space="preserve">Đào, đường kính gốc 32 cm </v>
          </cell>
          <cell r="E1288" t="str">
            <v>cây</v>
          </cell>
          <cell r="F1288">
            <v>514000</v>
          </cell>
        </row>
        <row r="1289">
          <cell r="A1289" t="str">
            <v>DAO33</v>
          </cell>
          <cell r="B1289" t="str">
            <v>DAO3030</v>
          </cell>
          <cell r="C1289" t="str">
            <v>Cây Đào,ĐK gốc từ 30 cm trở lên</v>
          </cell>
          <cell r="D1289" t="str">
            <v xml:space="preserve">Đào, đường kính gốc 33 cm </v>
          </cell>
          <cell r="E1289" t="str">
            <v>cây</v>
          </cell>
          <cell r="F1289">
            <v>514000</v>
          </cell>
        </row>
        <row r="1290">
          <cell r="A1290" t="str">
            <v>DAO34</v>
          </cell>
          <cell r="B1290" t="str">
            <v>DAO3030</v>
          </cell>
          <cell r="C1290" t="str">
            <v>Cây Đào,ĐK gốc từ 30 cm trở lên</v>
          </cell>
          <cell r="D1290" t="str">
            <v xml:space="preserve">Đào, đường kính gốc 34 cm </v>
          </cell>
          <cell r="E1290" t="str">
            <v>cây</v>
          </cell>
          <cell r="F1290">
            <v>514000</v>
          </cell>
        </row>
        <row r="1291">
          <cell r="A1291" t="str">
            <v>DAO35</v>
          </cell>
          <cell r="B1291" t="str">
            <v>DAO3030</v>
          </cell>
          <cell r="C1291" t="str">
            <v>Cây Đào,ĐK gốc từ 30 cm trở lên</v>
          </cell>
          <cell r="D1291" t="str">
            <v xml:space="preserve">Đào, đường kính gốc 35 cm </v>
          </cell>
          <cell r="E1291" t="str">
            <v>cây</v>
          </cell>
          <cell r="F1291">
            <v>514000</v>
          </cell>
        </row>
        <row r="1292">
          <cell r="A1292" t="str">
            <v>DAO36</v>
          </cell>
          <cell r="B1292" t="str">
            <v>DAO3030</v>
          </cell>
          <cell r="C1292" t="str">
            <v>Cây Đào,ĐK gốc từ 30 cm trở lên</v>
          </cell>
          <cell r="D1292" t="str">
            <v xml:space="preserve">Đào, đường kính gốc 36 cm </v>
          </cell>
          <cell r="E1292" t="str">
            <v>cây</v>
          </cell>
          <cell r="F1292">
            <v>514000</v>
          </cell>
        </row>
        <row r="1293">
          <cell r="A1293" t="str">
            <v>DAO37</v>
          </cell>
          <cell r="B1293" t="str">
            <v>DAO3030</v>
          </cell>
          <cell r="C1293" t="str">
            <v>Cây Đào,ĐK gốc từ 30 cm trở lên</v>
          </cell>
          <cell r="D1293" t="str">
            <v xml:space="preserve">Đào, đường kính gốc 37 cm </v>
          </cell>
          <cell r="E1293" t="str">
            <v>cây</v>
          </cell>
          <cell r="F1293">
            <v>514000</v>
          </cell>
        </row>
        <row r="1294">
          <cell r="A1294" t="str">
            <v>DAO38</v>
          </cell>
          <cell r="B1294" t="str">
            <v>DAO3030</v>
          </cell>
          <cell r="C1294" t="str">
            <v>Cây Đào,ĐK gốc từ 30 cm trở lên</v>
          </cell>
          <cell r="D1294" t="str">
            <v xml:space="preserve">Đào, đường kính gốc 38 cm </v>
          </cell>
          <cell r="E1294" t="str">
            <v>cây</v>
          </cell>
          <cell r="F1294">
            <v>514000</v>
          </cell>
        </row>
        <row r="1295">
          <cell r="A1295" t="str">
            <v>DAO39</v>
          </cell>
          <cell r="B1295" t="str">
            <v>DAO3030</v>
          </cell>
          <cell r="C1295" t="str">
            <v>Cây Đào,ĐK gốc từ 30 cm trở lên</v>
          </cell>
          <cell r="D1295" t="str">
            <v xml:space="preserve">Đào, đường kính gốc 39 cm </v>
          </cell>
          <cell r="E1295" t="str">
            <v>cây</v>
          </cell>
          <cell r="F1295">
            <v>514000</v>
          </cell>
        </row>
        <row r="1296">
          <cell r="A1296" t="str">
            <v>DAO40</v>
          </cell>
          <cell r="B1296" t="str">
            <v>DAO3030</v>
          </cell>
          <cell r="C1296" t="str">
            <v>Cây Đào,ĐK gốc từ 30 cm trở lên</v>
          </cell>
          <cell r="D1296" t="str">
            <v xml:space="preserve">Đào, đường kính gốc 40 cm </v>
          </cell>
          <cell r="E1296" t="str">
            <v>cây</v>
          </cell>
          <cell r="F1296">
            <v>514000</v>
          </cell>
        </row>
        <row r="1297">
          <cell r="A1297" t="str">
            <v>MANM</v>
          </cell>
          <cell r="B1297" t="str">
            <v>MANM</v>
          </cell>
          <cell r="C1297" t="str">
            <v>Mận, Mới trồng từ 3 tháng đến dưới 1 năm</v>
          </cell>
          <cell r="D1297" t="str">
            <v>Mận,  mới trồng từ 3 tháng đến dưới 1 năm tuổi</v>
          </cell>
          <cell r="E1297" t="str">
            <v>cây</v>
          </cell>
          <cell r="F1297">
            <v>27000</v>
          </cell>
        </row>
        <row r="1298">
          <cell r="A1298" t="str">
            <v>MANM1</v>
          </cell>
          <cell r="B1298" t="str">
            <v>MANM1</v>
          </cell>
          <cell r="C1298" t="str">
            <v>Mận,  Trồng từ 1 năm, H từ 0,7m trở lên</v>
          </cell>
          <cell r="D1298" t="str">
            <v xml:space="preserve">Mận,  mới trồng 1 năm, cao từ 0,7 m trở lên </v>
          </cell>
          <cell r="E1298" t="str">
            <v>cây</v>
          </cell>
          <cell r="F1298">
            <v>44000</v>
          </cell>
        </row>
        <row r="1299">
          <cell r="A1299" t="str">
            <v>MAN1</v>
          </cell>
          <cell r="B1299" t="str">
            <v>MAN1</v>
          </cell>
          <cell r="C1299" t="str">
            <v>Mận, ĐK gốc 1cm ≤ Φ &lt;2cm</v>
          </cell>
          <cell r="D1299" t="str">
            <v xml:space="preserve">Mận,  đường kính gốc 1 cm </v>
          </cell>
          <cell r="E1299" t="str">
            <v>cây</v>
          </cell>
          <cell r="F1299">
            <v>61000</v>
          </cell>
        </row>
        <row r="1300">
          <cell r="A1300" t="str">
            <v>MAN2</v>
          </cell>
          <cell r="B1300" t="str">
            <v>MAN25</v>
          </cell>
          <cell r="C1300" t="str">
            <v>Mận, ĐK gốc 2cm ≤ Φ &lt;5cm</v>
          </cell>
          <cell r="D1300" t="str">
            <v xml:space="preserve">Mận,  đường kính gốc 2cm </v>
          </cell>
          <cell r="E1300" t="str">
            <v>cây</v>
          </cell>
          <cell r="F1300">
            <v>98000</v>
          </cell>
        </row>
        <row r="1301">
          <cell r="A1301" t="str">
            <v>MAN3</v>
          </cell>
          <cell r="B1301" t="str">
            <v>MAN25</v>
          </cell>
          <cell r="C1301" t="str">
            <v>Mận, ĐK gốc 2cm ≤ Φ &lt;5cm</v>
          </cell>
          <cell r="D1301" t="str">
            <v xml:space="preserve">Mận, đường kính gốc 3 cm </v>
          </cell>
          <cell r="E1301" t="str">
            <v>cây</v>
          </cell>
          <cell r="F1301">
            <v>98000</v>
          </cell>
        </row>
        <row r="1302">
          <cell r="A1302" t="str">
            <v>MAN4</v>
          </cell>
          <cell r="B1302" t="str">
            <v>MAN25</v>
          </cell>
          <cell r="C1302" t="str">
            <v>Mận, ĐK gốc 2cm ≤ Φ &lt;5cm</v>
          </cell>
          <cell r="D1302" t="str">
            <v xml:space="preserve">Mận,  đường kính gốc 4 cm </v>
          </cell>
          <cell r="E1302" t="str">
            <v>cây</v>
          </cell>
          <cell r="F1302">
            <v>98000</v>
          </cell>
        </row>
        <row r="1303">
          <cell r="A1303" t="str">
            <v>MAN5</v>
          </cell>
          <cell r="B1303" t="str">
            <v>MAN57</v>
          </cell>
          <cell r="C1303" t="str">
            <v>Mận, ĐK gốc 5cm ≤ Φ &lt;7cm</v>
          </cell>
          <cell r="D1303" t="str">
            <v xml:space="preserve">Mận, đường kính gốc 5 cm </v>
          </cell>
          <cell r="E1303" t="str">
            <v>cây</v>
          </cell>
          <cell r="F1303">
            <v>135000</v>
          </cell>
        </row>
        <row r="1304">
          <cell r="A1304" t="str">
            <v>MAN6</v>
          </cell>
          <cell r="B1304" t="str">
            <v>MAN57</v>
          </cell>
          <cell r="C1304" t="str">
            <v>Mận, ĐK gốc 5cm ≤ Φ &lt;7cm</v>
          </cell>
          <cell r="D1304" t="str">
            <v xml:space="preserve">Mận,  đường kính gốc 6 cm </v>
          </cell>
          <cell r="E1304" t="str">
            <v>cây</v>
          </cell>
          <cell r="F1304">
            <v>135000</v>
          </cell>
        </row>
        <row r="1305">
          <cell r="A1305" t="str">
            <v>MAN7</v>
          </cell>
          <cell r="B1305" t="str">
            <v>MAN79</v>
          </cell>
          <cell r="C1305" t="str">
            <v>Mận, ĐK gốc 7cm ≤ Φ &lt;9cm</v>
          </cell>
          <cell r="D1305" t="str">
            <v xml:space="preserve">Mận, đường kính gốc 7 cm </v>
          </cell>
          <cell r="E1305" t="str">
            <v>cây</v>
          </cell>
          <cell r="F1305">
            <v>172000</v>
          </cell>
        </row>
        <row r="1306">
          <cell r="A1306" t="str">
            <v>MAN8</v>
          </cell>
          <cell r="B1306" t="str">
            <v>MAN79</v>
          </cell>
          <cell r="C1306" t="str">
            <v>Mận, ĐK gốc 7cm ≤ Φ &lt;9cm</v>
          </cell>
          <cell r="D1306" t="str">
            <v xml:space="preserve">Mận, đường kính gốc 8 cm </v>
          </cell>
          <cell r="E1306" t="str">
            <v>cây</v>
          </cell>
          <cell r="F1306">
            <v>172000</v>
          </cell>
        </row>
        <row r="1307">
          <cell r="A1307" t="str">
            <v>MAN9</v>
          </cell>
          <cell r="B1307" t="str">
            <v>MAN912</v>
          </cell>
          <cell r="C1307" t="str">
            <v>Mận, ĐK gốc 9cm ≤ Φ &lt;12cm</v>
          </cell>
          <cell r="D1307" t="str">
            <v xml:space="preserve">Mận,  đường kính gốc 9 cm </v>
          </cell>
          <cell r="E1307" t="str">
            <v>cây</v>
          </cell>
          <cell r="F1307">
            <v>209000</v>
          </cell>
        </row>
        <row r="1308">
          <cell r="A1308" t="str">
            <v>MAN10</v>
          </cell>
          <cell r="B1308" t="str">
            <v>MAN912</v>
          </cell>
          <cell r="C1308" t="str">
            <v>Mận, ĐK gốc 9cm ≤ Φ &lt;12cm</v>
          </cell>
          <cell r="D1308" t="str">
            <v xml:space="preserve">Mận,  đường kính gốc 10 cm </v>
          </cell>
          <cell r="E1308" t="str">
            <v>cây</v>
          </cell>
          <cell r="F1308">
            <v>209000</v>
          </cell>
        </row>
        <row r="1309">
          <cell r="A1309" t="str">
            <v>MAN11</v>
          </cell>
          <cell r="B1309" t="str">
            <v>MAN912</v>
          </cell>
          <cell r="C1309" t="str">
            <v>Mận, ĐK gốc 9cm ≤ Φ &lt;12cm</v>
          </cell>
          <cell r="D1309" t="str">
            <v xml:space="preserve">Mận,  đường kính gốc 11 cm </v>
          </cell>
          <cell r="E1309" t="str">
            <v>cây</v>
          </cell>
          <cell r="F1309">
            <v>209000</v>
          </cell>
        </row>
        <row r="1310">
          <cell r="A1310" t="str">
            <v>MAN12</v>
          </cell>
          <cell r="B1310" t="str">
            <v>MAN1215</v>
          </cell>
          <cell r="C1310" t="str">
            <v>Mận, ĐK gốc 12cm ≤ Φ &lt;15cm</v>
          </cell>
          <cell r="D1310" t="str">
            <v xml:space="preserve">Mận,  đường kính gốc 12 cm </v>
          </cell>
          <cell r="E1310" t="str">
            <v>cây</v>
          </cell>
          <cell r="F1310">
            <v>246000</v>
          </cell>
        </row>
        <row r="1311">
          <cell r="A1311" t="str">
            <v>MAN13</v>
          </cell>
          <cell r="B1311" t="str">
            <v>MAN1215</v>
          </cell>
          <cell r="C1311" t="str">
            <v>Mận, ĐK gốc 12cm ≤ Φ &lt;15cm</v>
          </cell>
          <cell r="D1311" t="str">
            <v xml:space="preserve">Mận,  đường kính gốc 13 cm </v>
          </cell>
          <cell r="E1311" t="str">
            <v>cây</v>
          </cell>
          <cell r="F1311">
            <v>246000</v>
          </cell>
        </row>
        <row r="1312">
          <cell r="A1312" t="str">
            <v>MAN14</v>
          </cell>
          <cell r="B1312" t="str">
            <v>MAN1215</v>
          </cell>
          <cell r="C1312" t="str">
            <v>Mận, ĐK gốc 12cm ≤ Φ &lt;15cm</v>
          </cell>
          <cell r="D1312" t="str">
            <v xml:space="preserve">Mận,  đường kính gốc 14 cm </v>
          </cell>
          <cell r="E1312" t="str">
            <v>cây</v>
          </cell>
          <cell r="F1312">
            <v>246000</v>
          </cell>
        </row>
        <row r="1313">
          <cell r="A1313" t="str">
            <v>MAN15</v>
          </cell>
          <cell r="B1313" t="str">
            <v>MAN1520</v>
          </cell>
          <cell r="C1313" t="str">
            <v>Mận, ĐK gốc 15cm ≤ Φ &lt;20cm</v>
          </cell>
          <cell r="D1313" t="str">
            <v xml:space="preserve">Mận,  đường kính gốc 15 cm </v>
          </cell>
          <cell r="E1313" t="str">
            <v>cây</v>
          </cell>
          <cell r="F1313">
            <v>313000</v>
          </cell>
        </row>
        <row r="1314">
          <cell r="A1314" t="str">
            <v>MAN16</v>
          </cell>
          <cell r="B1314" t="str">
            <v>MAN1520</v>
          </cell>
          <cell r="C1314" t="str">
            <v>Mận, ĐK gốc 15cm ≤ Φ &lt;20cm</v>
          </cell>
          <cell r="D1314" t="str">
            <v xml:space="preserve">Mận, đường kính gốc 16 cm </v>
          </cell>
          <cell r="E1314" t="str">
            <v>cây</v>
          </cell>
          <cell r="F1314">
            <v>313000</v>
          </cell>
        </row>
        <row r="1315">
          <cell r="A1315" t="str">
            <v>MAN17</v>
          </cell>
          <cell r="B1315" t="str">
            <v>MAN1520</v>
          </cell>
          <cell r="C1315" t="str">
            <v>Mận, ĐK gốc 15cm ≤ Φ &lt;20cm</v>
          </cell>
          <cell r="D1315" t="str">
            <v xml:space="preserve">Mận,  đường kính gốc 17 cm </v>
          </cell>
          <cell r="E1315" t="str">
            <v>cây</v>
          </cell>
          <cell r="F1315">
            <v>313000</v>
          </cell>
        </row>
        <row r="1316">
          <cell r="A1316" t="str">
            <v>MAN18</v>
          </cell>
          <cell r="B1316" t="str">
            <v>MAN1520</v>
          </cell>
          <cell r="C1316" t="str">
            <v>Mận, ĐK gốc 15cm ≤ Φ &lt;20cm</v>
          </cell>
          <cell r="D1316" t="str">
            <v xml:space="preserve">Mận, đường kính gốc 18 cm </v>
          </cell>
          <cell r="E1316" t="str">
            <v>cây</v>
          </cell>
          <cell r="F1316">
            <v>313000</v>
          </cell>
        </row>
        <row r="1317">
          <cell r="A1317" t="str">
            <v>MAN19</v>
          </cell>
          <cell r="B1317" t="str">
            <v>MAN1520</v>
          </cell>
          <cell r="C1317" t="str">
            <v>Mận, ĐK gốc 15cm ≤ Φ &lt;20cm</v>
          </cell>
          <cell r="D1317" t="str">
            <v xml:space="preserve">Mận,  đường kính gốc 19 cm </v>
          </cell>
          <cell r="E1317" t="str">
            <v>cây</v>
          </cell>
          <cell r="F1317">
            <v>313000</v>
          </cell>
        </row>
        <row r="1318">
          <cell r="A1318" t="str">
            <v>MAN20</v>
          </cell>
          <cell r="B1318" t="str">
            <v>MAN2025</v>
          </cell>
          <cell r="C1318" t="str">
            <v>Mận, ĐK gốc 20cm ≤ Φ &lt;25cm</v>
          </cell>
          <cell r="D1318" t="str">
            <v xml:space="preserve">Mận, đường kính gốc 20 cm </v>
          </cell>
          <cell r="E1318" t="str">
            <v>cây</v>
          </cell>
          <cell r="F1318">
            <v>380000</v>
          </cell>
        </row>
        <row r="1319">
          <cell r="A1319" t="str">
            <v>MAN21</v>
          </cell>
          <cell r="B1319" t="str">
            <v>MAN2025</v>
          </cell>
          <cell r="C1319" t="str">
            <v>Mận, ĐK gốc 20cm ≤ Φ &lt;25cm</v>
          </cell>
          <cell r="D1319" t="str">
            <v xml:space="preserve">Mận,  đường kính gốc 21 cm </v>
          </cell>
          <cell r="E1319" t="str">
            <v>cây</v>
          </cell>
          <cell r="F1319">
            <v>380000</v>
          </cell>
        </row>
        <row r="1320">
          <cell r="A1320" t="str">
            <v>MAN22</v>
          </cell>
          <cell r="B1320" t="str">
            <v>MAN2025</v>
          </cell>
          <cell r="C1320" t="str">
            <v>Mận, ĐK gốc 20cm ≤ Φ &lt;25cm</v>
          </cell>
          <cell r="D1320" t="str">
            <v xml:space="preserve">Mận,  đường kính gốc 22 cm </v>
          </cell>
          <cell r="E1320" t="str">
            <v>cây</v>
          </cell>
          <cell r="F1320">
            <v>380000</v>
          </cell>
        </row>
        <row r="1321">
          <cell r="A1321" t="str">
            <v>MAN23</v>
          </cell>
          <cell r="B1321" t="str">
            <v>MAN2025</v>
          </cell>
          <cell r="C1321" t="str">
            <v>Mận, ĐK gốc 20cm ≤ Φ &lt;25cm</v>
          </cell>
          <cell r="D1321" t="str">
            <v xml:space="preserve">Mận,  đường kính gốc 23 cm </v>
          </cell>
          <cell r="E1321" t="str">
            <v>cây</v>
          </cell>
          <cell r="F1321">
            <v>380000</v>
          </cell>
        </row>
        <row r="1322">
          <cell r="A1322" t="str">
            <v>MAN24</v>
          </cell>
          <cell r="B1322" t="str">
            <v>MAN2025</v>
          </cell>
          <cell r="C1322" t="str">
            <v>Mận, ĐK gốc 20cm ≤ Φ &lt;25cm</v>
          </cell>
          <cell r="D1322" t="str">
            <v xml:space="preserve">Mận, đường kính gốc 24 cm </v>
          </cell>
          <cell r="E1322" t="str">
            <v>cây</v>
          </cell>
          <cell r="F1322">
            <v>380000</v>
          </cell>
        </row>
        <row r="1323">
          <cell r="A1323" t="str">
            <v>MAN25</v>
          </cell>
          <cell r="B1323" t="str">
            <v>MAN2530</v>
          </cell>
          <cell r="C1323" t="str">
            <v>Mận, ĐK gốc 25cm ≤ Φ &lt;30cm</v>
          </cell>
          <cell r="D1323" t="str">
            <v xml:space="preserve">Mận, đường kính gốc 25 cm </v>
          </cell>
          <cell r="E1323" t="str">
            <v>cây</v>
          </cell>
          <cell r="F1323">
            <v>447000</v>
          </cell>
        </row>
        <row r="1324">
          <cell r="A1324" t="str">
            <v>MAN26</v>
          </cell>
          <cell r="B1324" t="str">
            <v>MAN2530</v>
          </cell>
          <cell r="C1324" t="str">
            <v>Mận, ĐK gốc 25cm ≤ Φ &lt;30cm</v>
          </cell>
          <cell r="D1324" t="str">
            <v xml:space="preserve">Mận,  đường kính gốc 26 cm </v>
          </cell>
          <cell r="E1324" t="str">
            <v>cây</v>
          </cell>
          <cell r="F1324">
            <v>447000</v>
          </cell>
        </row>
        <row r="1325">
          <cell r="A1325" t="str">
            <v>MAN27</v>
          </cell>
          <cell r="B1325" t="str">
            <v>MAN2530</v>
          </cell>
          <cell r="C1325" t="str">
            <v>Mận, ĐK gốc 25cm ≤ Φ &lt;30cm</v>
          </cell>
          <cell r="D1325" t="str">
            <v xml:space="preserve">Mận, đường kính gốc 27 cm </v>
          </cell>
          <cell r="E1325" t="str">
            <v>cây</v>
          </cell>
          <cell r="F1325">
            <v>447000</v>
          </cell>
        </row>
        <row r="1326">
          <cell r="A1326" t="str">
            <v>MAN28</v>
          </cell>
          <cell r="B1326" t="str">
            <v>MAN2530</v>
          </cell>
          <cell r="C1326" t="str">
            <v>Mận, ĐK gốc 25cm ≤ Φ &lt;30cm</v>
          </cell>
          <cell r="D1326" t="str">
            <v xml:space="preserve">Mận, đường kính gốc 28 cm </v>
          </cell>
          <cell r="E1326" t="str">
            <v>cây</v>
          </cell>
          <cell r="F1326">
            <v>447000</v>
          </cell>
        </row>
        <row r="1327">
          <cell r="A1327" t="str">
            <v>MAN29</v>
          </cell>
          <cell r="B1327" t="str">
            <v>MAN2530</v>
          </cell>
          <cell r="C1327" t="str">
            <v>Mận, ĐK gốc 25cm ≤ Φ &lt;30cm</v>
          </cell>
          <cell r="D1327" t="str">
            <v xml:space="preserve">Mận,  đường kính gốc 29 cm </v>
          </cell>
          <cell r="E1327" t="str">
            <v>cây</v>
          </cell>
          <cell r="F1327">
            <v>447000</v>
          </cell>
        </row>
        <row r="1328">
          <cell r="A1328" t="str">
            <v>MAN30</v>
          </cell>
          <cell r="B1328" t="str">
            <v>MAN3030</v>
          </cell>
          <cell r="C1328" t="str">
            <v>Mận, ĐK gốc từ 30 cm trở lên</v>
          </cell>
          <cell r="D1328" t="str">
            <v xml:space="preserve">Mận, đường kính gốc 30 cm </v>
          </cell>
          <cell r="E1328" t="str">
            <v>cây</v>
          </cell>
          <cell r="F1328">
            <v>514000</v>
          </cell>
        </row>
        <row r="1329">
          <cell r="A1329" t="str">
            <v>MAN31</v>
          </cell>
          <cell r="B1329" t="str">
            <v>MAN3030</v>
          </cell>
          <cell r="C1329" t="str">
            <v>Mận, ĐK gốc từ 30 cm trở lên</v>
          </cell>
          <cell r="D1329" t="str">
            <v xml:space="preserve">Mận, đường kính gốc 31 cm </v>
          </cell>
          <cell r="E1329" t="str">
            <v>cây</v>
          </cell>
          <cell r="F1329">
            <v>514000</v>
          </cell>
        </row>
        <row r="1330">
          <cell r="A1330" t="str">
            <v>MAN32</v>
          </cell>
          <cell r="B1330" t="str">
            <v>MAN3030</v>
          </cell>
          <cell r="C1330" t="str">
            <v>Mận, ĐK gốc từ 30 cm trở lên</v>
          </cell>
          <cell r="D1330" t="str">
            <v xml:space="preserve">Mận,  đường kính gốc 32 cm </v>
          </cell>
          <cell r="E1330" t="str">
            <v>cây</v>
          </cell>
          <cell r="F1330">
            <v>514000</v>
          </cell>
        </row>
        <row r="1331">
          <cell r="A1331" t="str">
            <v>MAN33</v>
          </cell>
          <cell r="B1331" t="str">
            <v>MAN3030</v>
          </cell>
          <cell r="C1331" t="str">
            <v>Mận, ĐK gốc từ 30 cm trở lên</v>
          </cell>
          <cell r="D1331" t="str">
            <v xml:space="preserve">Mận,  đường kính gốc 33 cm </v>
          </cell>
          <cell r="E1331" t="str">
            <v>cây</v>
          </cell>
          <cell r="F1331">
            <v>514000</v>
          </cell>
        </row>
        <row r="1332">
          <cell r="A1332" t="str">
            <v>MAN34</v>
          </cell>
          <cell r="B1332" t="str">
            <v>MAN3030</v>
          </cell>
          <cell r="C1332" t="str">
            <v>Mận, ĐK gốc từ 30 cm trở lên</v>
          </cell>
          <cell r="D1332" t="str">
            <v xml:space="preserve">Mận, đường kính gốc 34 cm </v>
          </cell>
          <cell r="E1332" t="str">
            <v>cây</v>
          </cell>
          <cell r="F1332">
            <v>514000</v>
          </cell>
        </row>
        <row r="1333">
          <cell r="A1333" t="str">
            <v>MAN35</v>
          </cell>
          <cell r="B1333" t="str">
            <v>MAN3030</v>
          </cell>
          <cell r="C1333" t="str">
            <v>Mận, ĐK gốc từ 30 cm trở lên</v>
          </cell>
          <cell r="D1333" t="str">
            <v xml:space="preserve">Mận,  đường kính gốc 35 cm </v>
          </cell>
          <cell r="E1333" t="str">
            <v>cây</v>
          </cell>
          <cell r="F1333">
            <v>514000</v>
          </cell>
        </row>
        <row r="1334">
          <cell r="A1334" t="str">
            <v>MAN36</v>
          </cell>
          <cell r="B1334" t="str">
            <v>MAN3030</v>
          </cell>
          <cell r="C1334" t="str">
            <v>Mận, ĐK gốc từ 30 cm trở lên</v>
          </cell>
          <cell r="D1334" t="str">
            <v xml:space="preserve">Mận, đường kính gốc 36 cm </v>
          </cell>
          <cell r="E1334" t="str">
            <v>cây</v>
          </cell>
          <cell r="F1334">
            <v>514000</v>
          </cell>
        </row>
        <row r="1335">
          <cell r="A1335" t="str">
            <v>MAN37</v>
          </cell>
          <cell r="B1335" t="str">
            <v>MAN3030</v>
          </cell>
          <cell r="C1335" t="str">
            <v>Mận, ĐK gốc từ 30 cm trở lên</v>
          </cell>
          <cell r="D1335" t="str">
            <v xml:space="preserve">Mận, đường kính gốc 37 cm </v>
          </cell>
          <cell r="E1335" t="str">
            <v>cây</v>
          </cell>
          <cell r="F1335">
            <v>514000</v>
          </cell>
        </row>
        <row r="1336">
          <cell r="A1336" t="str">
            <v>MAN38</v>
          </cell>
          <cell r="B1336" t="str">
            <v>MAN3030</v>
          </cell>
          <cell r="C1336" t="str">
            <v>Mận, ĐK gốc từ 30 cm trở lên</v>
          </cell>
          <cell r="D1336" t="str">
            <v xml:space="preserve">Mận, đường kính gốc 38 cm </v>
          </cell>
          <cell r="E1336" t="str">
            <v>cây</v>
          </cell>
          <cell r="F1336">
            <v>514000</v>
          </cell>
        </row>
        <row r="1337">
          <cell r="A1337" t="str">
            <v>MAN39</v>
          </cell>
          <cell r="B1337" t="str">
            <v>MAN3030</v>
          </cell>
          <cell r="C1337" t="str">
            <v>Mận, ĐK gốc từ 30 cm trở lên</v>
          </cell>
          <cell r="D1337" t="str">
            <v xml:space="preserve">Mận, đường kính gốc 39 cm </v>
          </cell>
          <cell r="E1337" t="str">
            <v>cây</v>
          </cell>
          <cell r="F1337">
            <v>514000</v>
          </cell>
        </row>
        <row r="1338">
          <cell r="A1338" t="str">
            <v>MAN40</v>
          </cell>
          <cell r="B1338" t="str">
            <v>MAN3030</v>
          </cell>
          <cell r="C1338" t="str">
            <v>Mận, ĐK gốc từ 30 cm trở lên</v>
          </cell>
          <cell r="D1338" t="str">
            <v xml:space="preserve">Mận, đường kính gốc 40 cm </v>
          </cell>
          <cell r="E1338" t="str">
            <v>cây</v>
          </cell>
          <cell r="F1338">
            <v>514000</v>
          </cell>
        </row>
        <row r="1339">
          <cell r="A1339" t="str">
            <v>MOM</v>
          </cell>
          <cell r="B1339" t="str">
            <v>MOM</v>
          </cell>
          <cell r="C1339" t="str">
            <v>Mơ, Mới trồng từ 3 tháng đến dưới 1 năm</v>
          </cell>
          <cell r="D1339" t="str">
            <v>Mơ, mới trồng từ 3 tháng đến dưới 1 năm tuổi</v>
          </cell>
          <cell r="E1339" t="str">
            <v>cây</v>
          </cell>
          <cell r="F1339">
            <v>27000</v>
          </cell>
        </row>
        <row r="1340">
          <cell r="A1340" t="str">
            <v>MOM1</v>
          </cell>
          <cell r="B1340" t="str">
            <v>MOM1</v>
          </cell>
          <cell r="C1340" t="str">
            <v>Mơ,  Trồng từ 1 năm, H từ 0,7m trở lên</v>
          </cell>
          <cell r="D1340" t="str">
            <v xml:space="preserve">Mơ,  mới trồng 1 năm, cao từ 0,7 m trở lên </v>
          </cell>
          <cell r="E1340" t="str">
            <v>cây</v>
          </cell>
          <cell r="F1340">
            <v>44000</v>
          </cell>
        </row>
        <row r="1341">
          <cell r="A1341" t="str">
            <v>MO1</v>
          </cell>
          <cell r="B1341" t="str">
            <v>MO1</v>
          </cell>
          <cell r="C1341" t="str">
            <v>Mơ, ĐK gốc 1cm ≤ Φ &lt;2cm</v>
          </cell>
          <cell r="D1341" t="str">
            <v xml:space="preserve">Mơ,   đường kính gốc 1 cm </v>
          </cell>
          <cell r="E1341" t="str">
            <v>cây</v>
          </cell>
          <cell r="F1341">
            <v>61000</v>
          </cell>
        </row>
        <row r="1342">
          <cell r="A1342" t="str">
            <v>MO2</v>
          </cell>
          <cell r="B1342" t="str">
            <v>MO25</v>
          </cell>
          <cell r="C1342" t="str">
            <v>Mơ, ĐK gốc 2cm ≤ Φ &lt;5cm</v>
          </cell>
          <cell r="D1342" t="str">
            <v xml:space="preserve">Mơ,  đường kính gốc 2cm </v>
          </cell>
          <cell r="E1342" t="str">
            <v>cây</v>
          </cell>
          <cell r="F1342">
            <v>98000</v>
          </cell>
        </row>
        <row r="1343">
          <cell r="A1343" t="str">
            <v>MO3</v>
          </cell>
          <cell r="B1343" t="str">
            <v>MO25</v>
          </cell>
          <cell r="C1343" t="str">
            <v>Mơ, ĐK gốc 2cm ≤ Φ &lt;5cm</v>
          </cell>
          <cell r="D1343" t="str">
            <v xml:space="preserve">Mơ, đường kính gốc 3 cm </v>
          </cell>
          <cell r="E1343" t="str">
            <v>cây</v>
          </cell>
          <cell r="F1343">
            <v>98000</v>
          </cell>
        </row>
        <row r="1344">
          <cell r="A1344" t="str">
            <v>MO4</v>
          </cell>
          <cell r="B1344" t="str">
            <v>MO25</v>
          </cell>
          <cell r="C1344" t="str">
            <v>Mơ, ĐK gốc 2cm ≤ Φ &lt;5cm</v>
          </cell>
          <cell r="D1344" t="str">
            <v xml:space="preserve">Mơ, đường kính gốc 4 cm </v>
          </cell>
          <cell r="E1344" t="str">
            <v>cây</v>
          </cell>
          <cell r="F1344">
            <v>98000</v>
          </cell>
        </row>
        <row r="1345">
          <cell r="A1345" t="str">
            <v>MO5</v>
          </cell>
          <cell r="B1345" t="str">
            <v>MO57</v>
          </cell>
          <cell r="C1345" t="str">
            <v>Mơ, ĐK gốc 5cm ≤ Φ &lt;7cm</v>
          </cell>
          <cell r="D1345" t="str">
            <v xml:space="preserve">Mơ, đường kính gốc 5 cm </v>
          </cell>
          <cell r="E1345" t="str">
            <v>cây</v>
          </cell>
          <cell r="F1345">
            <v>135000</v>
          </cell>
        </row>
        <row r="1346">
          <cell r="A1346" t="str">
            <v>MO6</v>
          </cell>
          <cell r="B1346" t="str">
            <v>MO57</v>
          </cell>
          <cell r="C1346" t="str">
            <v>Mơ, ĐK gốc 5cm ≤ Φ &lt;7cm</v>
          </cell>
          <cell r="D1346" t="str">
            <v xml:space="preserve">Mơ, đường kính gốc 6 cm </v>
          </cell>
          <cell r="E1346" t="str">
            <v>cây</v>
          </cell>
          <cell r="F1346">
            <v>135000</v>
          </cell>
        </row>
        <row r="1347">
          <cell r="A1347" t="str">
            <v>MO7</v>
          </cell>
          <cell r="B1347" t="str">
            <v>MO79</v>
          </cell>
          <cell r="C1347" t="str">
            <v>Mơ, ĐK gốc 7cm ≤ Φ &lt;9cm</v>
          </cell>
          <cell r="D1347" t="str">
            <v xml:space="preserve">Mơ, đường kính gốc 7 cm </v>
          </cell>
          <cell r="E1347" t="str">
            <v>cây</v>
          </cell>
          <cell r="F1347">
            <v>172000</v>
          </cell>
        </row>
        <row r="1348">
          <cell r="A1348" t="str">
            <v>MO8</v>
          </cell>
          <cell r="B1348" t="str">
            <v>MO79</v>
          </cell>
          <cell r="C1348" t="str">
            <v>Mơ, ĐK gốc 7cm ≤ Φ &lt;9cm</v>
          </cell>
          <cell r="D1348" t="str">
            <v xml:space="preserve">Mơ, đường kính gốc 8 cm </v>
          </cell>
          <cell r="E1348" t="str">
            <v>cây</v>
          </cell>
          <cell r="F1348">
            <v>172000</v>
          </cell>
        </row>
        <row r="1349">
          <cell r="A1349" t="str">
            <v>MO9</v>
          </cell>
          <cell r="B1349" t="str">
            <v>MO912</v>
          </cell>
          <cell r="C1349" t="str">
            <v>Mơ, ĐK gốc 9cm ≤ Φ &lt;12cm</v>
          </cell>
          <cell r="D1349" t="str">
            <v xml:space="preserve">Mơ, đường kính gốc 9 cm </v>
          </cell>
          <cell r="E1349" t="str">
            <v>cây</v>
          </cell>
          <cell r="F1349">
            <v>209000</v>
          </cell>
        </row>
        <row r="1350">
          <cell r="A1350" t="str">
            <v>MO10</v>
          </cell>
          <cell r="B1350" t="str">
            <v>MO912</v>
          </cell>
          <cell r="C1350" t="str">
            <v>Mơ, ĐK gốc 9cm ≤ Φ &lt;12cm</v>
          </cell>
          <cell r="D1350" t="str">
            <v xml:space="preserve">Mơ, đường kính gốc 10 cm </v>
          </cell>
          <cell r="E1350" t="str">
            <v>cây</v>
          </cell>
          <cell r="F1350">
            <v>209000</v>
          </cell>
        </row>
        <row r="1351">
          <cell r="A1351" t="str">
            <v>MO11</v>
          </cell>
          <cell r="B1351" t="str">
            <v>MO912</v>
          </cell>
          <cell r="C1351" t="str">
            <v>Mơ, ĐK gốc 9cm ≤ Φ &lt;12cm</v>
          </cell>
          <cell r="D1351" t="str">
            <v xml:space="preserve">Mơ, đường kính gốc 11 cm </v>
          </cell>
          <cell r="E1351" t="str">
            <v>cây</v>
          </cell>
          <cell r="F1351">
            <v>209000</v>
          </cell>
        </row>
        <row r="1352">
          <cell r="A1352" t="str">
            <v>MO12</v>
          </cell>
          <cell r="B1352" t="str">
            <v>MO1215</v>
          </cell>
          <cell r="C1352" t="str">
            <v>Mơ, ĐK gốc 12cm ≤ Φ &lt;15cm</v>
          </cell>
          <cell r="D1352" t="str">
            <v xml:space="preserve">Mơ, đường kính gốc 12 cm </v>
          </cell>
          <cell r="E1352" t="str">
            <v>cây</v>
          </cell>
          <cell r="F1352">
            <v>246000</v>
          </cell>
        </row>
        <row r="1353">
          <cell r="A1353" t="str">
            <v>MO13</v>
          </cell>
          <cell r="B1353" t="str">
            <v>MO1215</v>
          </cell>
          <cell r="C1353" t="str">
            <v>Mơ, ĐK gốc 12cm ≤ Φ &lt;15cm</v>
          </cell>
          <cell r="D1353" t="str">
            <v xml:space="preserve">Mơ, đường kính gốc 13 cm </v>
          </cell>
          <cell r="E1353" t="str">
            <v>cây</v>
          </cell>
          <cell r="F1353">
            <v>246000</v>
          </cell>
        </row>
        <row r="1354">
          <cell r="A1354" t="str">
            <v>MO14</v>
          </cell>
          <cell r="B1354" t="str">
            <v>MO1215</v>
          </cell>
          <cell r="C1354" t="str">
            <v>Mơ, ĐK gốc 12cm ≤ Φ &lt;15cm</v>
          </cell>
          <cell r="D1354" t="str">
            <v xml:space="preserve">Mơ, đường kính gốc 14 cm </v>
          </cell>
          <cell r="E1354" t="str">
            <v>cây</v>
          </cell>
          <cell r="F1354">
            <v>246000</v>
          </cell>
        </row>
        <row r="1355">
          <cell r="A1355" t="str">
            <v>MO15</v>
          </cell>
          <cell r="B1355" t="str">
            <v>MO1520</v>
          </cell>
          <cell r="C1355" t="str">
            <v>Mơ, ĐK gốc 15cm ≤ Φ &lt;20cm</v>
          </cell>
          <cell r="D1355" t="str">
            <v xml:space="preserve">Mơ, đường kính gốc 15 cm </v>
          </cell>
          <cell r="E1355" t="str">
            <v>cây</v>
          </cell>
          <cell r="F1355">
            <v>313000</v>
          </cell>
        </row>
        <row r="1356">
          <cell r="A1356" t="str">
            <v>MO16</v>
          </cell>
          <cell r="B1356" t="str">
            <v>MO1520</v>
          </cell>
          <cell r="C1356" t="str">
            <v>Mơ, ĐK gốc 15cm ≤ Φ &lt;20cm</v>
          </cell>
          <cell r="D1356" t="str">
            <v xml:space="preserve">Mơ, đường kính gốc 16 cm </v>
          </cell>
          <cell r="E1356" t="str">
            <v>cây</v>
          </cell>
          <cell r="F1356">
            <v>313000</v>
          </cell>
        </row>
        <row r="1357">
          <cell r="A1357" t="str">
            <v>MO17</v>
          </cell>
          <cell r="B1357" t="str">
            <v>MO1520</v>
          </cell>
          <cell r="C1357" t="str">
            <v>Mơ, ĐK gốc 15cm ≤ Φ &lt;20cm</v>
          </cell>
          <cell r="D1357" t="str">
            <v xml:space="preserve">Mơ, đường kính gốc 17 cm </v>
          </cell>
          <cell r="E1357" t="str">
            <v>cây</v>
          </cell>
          <cell r="F1357">
            <v>313000</v>
          </cell>
        </row>
        <row r="1358">
          <cell r="A1358" t="str">
            <v>MO18</v>
          </cell>
          <cell r="B1358" t="str">
            <v>MO1520</v>
          </cell>
          <cell r="C1358" t="str">
            <v>Mơ, ĐK gốc 15cm ≤ Φ &lt;20cm</v>
          </cell>
          <cell r="D1358" t="str">
            <v xml:space="preserve">Mơ, đường kính gốc 18 cm </v>
          </cell>
          <cell r="E1358" t="str">
            <v>cây</v>
          </cell>
          <cell r="F1358">
            <v>313000</v>
          </cell>
        </row>
        <row r="1359">
          <cell r="A1359" t="str">
            <v>MO19</v>
          </cell>
          <cell r="B1359" t="str">
            <v>MO1520</v>
          </cell>
          <cell r="C1359" t="str">
            <v>Mơ, ĐK gốc 15cm ≤ Φ &lt;20cm</v>
          </cell>
          <cell r="D1359" t="str">
            <v xml:space="preserve">Mơ, đường kính gốc 19 cm </v>
          </cell>
          <cell r="E1359" t="str">
            <v>cây</v>
          </cell>
          <cell r="F1359">
            <v>313000</v>
          </cell>
        </row>
        <row r="1360">
          <cell r="A1360" t="str">
            <v>MO20</v>
          </cell>
          <cell r="B1360" t="str">
            <v>MO2025</v>
          </cell>
          <cell r="C1360" t="str">
            <v>Mơ, ĐK gốc 20cm ≤ Φ &lt;25cm</v>
          </cell>
          <cell r="D1360" t="str">
            <v xml:space="preserve">Mơ, đường kính gốc 20 cm </v>
          </cell>
          <cell r="E1360" t="str">
            <v>cây</v>
          </cell>
          <cell r="F1360">
            <v>380000</v>
          </cell>
        </row>
        <row r="1361">
          <cell r="A1361" t="str">
            <v>MO21</v>
          </cell>
          <cell r="B1361" t="str">
            <v>MO2025</v>
          </cell>
          <cell r="C1361" t="str">
            <v>Mơ, ĐK gốc 20cm ≤ Φ &lt;25cm</v>
          </cell>
          <cell r="D1361" t="str">
            <v xml:space="preserve">Mơ, đường kính gốc 21 cm </v>
          </cell>
          <cell r="E1361" t="str">
            <v>cây</v>
          </cell>
          <cell r="F1361">
            <v>380000</v>
          </cell>
        </row>
        <row r="1362">
          <cell r="A1362" t="str">
            <v>MO22</v>
          </cell>
          <cell r="B1362" t="str">
            <v>MO2025</v>
          </cell>
          <cell r="C1362" t="str">
            <v>Mơ, ĐK gốc 20cm ≤ Φ &lt;25cm</v>
          </cell>
          <cell r="D1362" t="str">
            <v xml:space="preserve">Mơ, đường kính gốc 22 cm </v>
          </cell>
          <cell r="E1362" t="str">
            <v>cây</v>
          </cell>
          <cell r="F1362">
            <v>380000</v>
          </cell>
        </row>
        <row r="1363">
          <cell r="A1363" t="str">
            <v>MO23</v>
          </cell>
          <cell r="B1363" t="str">
            <v>MO2025</v>
          </cell>
          <cell r="C1363" t="str">
            <v>Mơ, ĐK gốc 20cm ≤ Φ &lt;25cm</v>
          </cell>
          <cell r="D1363" t="str">
            <v xml:space="preserve">Mơ, đường kính gốc 23 cm </v>
          </cell>
          <cell r="E1363" t="str">
            <v>cây</v>
          </cell>
          <cell r="F1363">
            <v>380000</v>
          </cell>
        </row>
        <row r="1364">
          <cell r="A1364" t="str">
            <v>MO24</v>
          </cell>
          <cell r="B1364" t="str">
            <v>MO2025</v>
          </cell>
          <cell r="C1364" t="str">
            <v>Mơ, ĐK gốc 20cm ≤ Φ &lt;25cm</v>
          </cell>
          <cell r="D1364" t="str">
            <v xml:space="preserve">Mơ, đường kính gốc 24 cm </v>
          </cell>
          <cell r="E1364" t="str">
            <v>cây</v>
          </cell>
          <cell r="F1364">
            <v>380000</v>
          </cell>
        </row>
        <row r="1365">
          <cell r="A1365" t="str">
            <v>MO25</v>
          </cell>
          <cell r="B1365" t="str">
            <v>MO2530</v>
          </cell>
          <cell r="C1365" t="str">
            <v>Mơ, ĐK gốc 25cm ≤ Φ &lt;30cm</v>
          </cell>
          <cell r="D1365" t="str">
            <v xml:space="preserve">Mơ, đường kính gốc 25 cm </v>
          </cell>
          <cell r="E1365" t="str">
            <v>cây</v>
          </cell>
          <cell r="F1365">
            <v>447000</v>
          </cell>
        </row>
        <row r="1366">
          <cell r="A1366" t="str">
            <v>MO26</v>
          </cell>
          <cell r="B1366" t="str">
            <v>MO2530</v>
          </cell>
          <cell r="C1366" t="str">
            <v>Mơ, ĐK gốc 25cm ≤ Φ &lt;30cm</v>
          </cell>
          <cell r="D1366" t="str">
            <v xml:space="preserve">Mơ, đường kính gốc 26 cm </v>
          </cell>
          <cell r="E1366" t="str">
            <v>cây</v>
          </cell>
          <cell r="F1366">
            <v>447000</v>
          </cell>
        </row>
        <row r="1367">
          <cell r="A1367" t="str">
            <v>MO27</v>
          </cell>
          <cell r="B1367" t="str">
            <v>MO2530</v>
          </cell>
          <cell r="C1367" t="str">
            <v>Mơ, ĐK gốc 25cm ≤ Φ &lt;30cm</v>
          </cell>
          <cell r="D1367" t="str">
            <v xml:space="preserve">Mơ, đường kính gốc 27 cm </v>
          </cell>
          <cell r="E1367" t="str">
            <v>cây</v>
          </cell>
          <cell r="F1367">
            <v>447000</v>
          </cell>
        </row>
        <row r="1368">
          <cell r="A1368" t="str">
            <v>MO28</v>
          </cell>
          <cell r="B1368" t="str">
            <v>MO2530</v>
          </cell>
          <cell r="C1368" t="str">
            <v>Mơ, ĐK gốc 25cm ≤ Φ &lt;30cm</v>
          </cell>
          <cell r="D1368" t="str">
            <v xml:space="preserve">Mơ, đường kính gốc 28 cm </v>
          </cell>
          <cell r="E1368" t="str">
            <v>cây</v>
          </cell>
          <cell r="F1368">
            <v>447000</v>
          </cell>
        </row>
        <row r="1369">
          <cell r="A1369" t="str">
            <v>MO29</v>
          </cell>
          <cell r="B1369" t="str">
            <v>MO2530</v>
          </cell>
          <cell r="C1369" t="str">
            <v>Mơ, ĐK gốc 25cm ≤ Φ &lt;30cm</v>
          </cell>
          <cell r="D1369" t="str">
            <v xml:space="preserve">Mơ, đường kính gốc 29 cm </v>
          </cell>
          <cell r="E1369" t="str">
            <v>cây</v>
          </cell>
          <cell r="F1369">
            <v>447000</v>
          </cell>
        </row>
        <row r="1370">
          <cell r="A1370" t="str">
            <v>MO30</v>
          </cell>
          <cell r="B1370" t="str">
            <v>MO3030</v>
          </cell>
          <cell r="C1370" t="str">
            <v>Mơ, ĐK gốc từ 30 cm trở lên</v>
          </cell>
          <cell r="D1370" t="str">
            <v xml:space="preserve">Mơ, đường kính gốc 30 cm </v>
          </cell>
          <cell r="E1370" t="str">
            <v>cây</v>
          </cell>
          <cell r="F1370">
            <v>514000</v>
          </cell>
        </row>
        <row r="1371">
          <cell r="A1371" t="str">
            <v>MO31</v>
          </cell>
          <cell r="B1371" t="str">
            <v>MO3030</v>
          </cell>
          <cell r="C1371" t="str">
            <v>Mơ, ĐK gốc từ 30 cm trở lên</v>
          </cell>
          <cell r="D1371" t="str">
            <v xml:space="preserve">Mơ, đường kính gốc 31 cm </v>
          </cell>
          <cell r="E1371" t="str">
            <v>cây</v>
          </cell>
          <cell r="F1371">
            <v>514000</v>
          </cell>
        </row>
        <row r="1372">
          <cell r="A1372" t="str">
            <v>MO32</v>
          </cell>
          <cell r="B1372" t="str">
            <v>MO3030</v>
          </cell>
          <cell r="C1372" t="str">
            <v>Mơ, ĐK gốc từ 30 cm trở lên</v>
          </cell>
          <cell r="D1372" t="str">
            <v xml:space="preserve">Mơ, đường kính gốc 32 cm </v>
          </cell>
          <cell r="E1372" t="str">
            <v>cây</v>
          </cell>
          <cell r="F1372">
            <v>514000</v>
          </cell>
        </row>
        <row r="1373">
          <cell r="A1373" t="str">
            <v>MO33</v>
          </cell>
          <cell r="B1373" t="str">
            <v>MO3030</v>
          </cell>
          <cell r="C1373" t="str">
            <v>Mơ, ĐK gốc từ 30 cm trở lên</v>
          </cell>
          <cell r="D1373" t="str">
            <v xml:space="preserve">Mơ, đường kính gốc 33 cm </v>
          </cell>
          <cell r="E1373" t="str">
            <v>cây</v>
          </cell>
          <cell r="F1373">
            <v>514000</v>
          </cell>
        </row>
        <row r="1374">
          <cell r="A1374" t="str">
            <v>MO34</v>
          </cell>
          <cell r="B1374" t="str">
            <v>MO3030</v>
          </cell>
          <cell r="C1374" t="str">
            <v>Mơ, ĐK gốc từ 30 cm trở lên</v>
          </cell>
          <cell r="D1374" t="str">
            <v xml:space="preserve">Mơ, đường kính gốc 34 cm </v>
          </cell>
          <cell r="E1374" t="str">
            <v>cây</v>
          </cell>
          <cell r="F1374">
            <v>514000</v>
          </cell>
        </row>
        <row r="1375">
          <cell r="A1375" t="str">
            <v>MO35</v>
          </cell>
          <cell r="B1375" t="str">
            <v>MO3030</v>
          </cell>
          <cell r="C1375" t="str">
            <v>Mơ, ĐK gốc từ 30 cm trở lên</v>
          </cell>
          <cell r="D1375" t="str">
            <v xml:space="preserve">Mơ, đường kính gốc 35 cm </v>
          </cell>
          <cell r="E1375" t="str">
            <v>cây</v>
          </cell>
          <cell r="F1375">
            <v>514000</v>
          </cell>
        </row>
        <row r="1376">
          <cell r="A1376" t="str">
            <v>MO36</v>
          </cell>
          <cell r="B1376" t="str">
            <v>MO3030</v>
          </cell>
          <cell r="C1376" t="str">
            <v>Mơ, ĐK gốc từ 30 cm trở lên</v>
          </cell>
          <cell r="D1376" t="str">
            <v xml:space="preserve">Mơ, đường kính gốc 36 cm </v>
          </cell>
          <cell r="E1376" t="str">
            <v>cây</v>
          </cell>
          <cell r="F1376">
            <v>514000</v>
          </cell>
        </row>
        <row r="1377">
          <cell r="A1377" t="str">
            <v>MO37</v>
          </cell>
          <cell r="B1377" t="str">
            <v>MO3030</v>
          </cell>
          <cell r="C1377" t="str">
            <v>Mơ, ĐK gốc từ 30 cm trở lên</v>
          </cell>
          <cell r="D1377" t="str">
            <v xml:space="preserve">Mơ, đường kính gốc 37 cm </v>
          </cell>
          <cell r="E1377" t="str">
            <v>cây</v>
          </cell>
          <cell r="F1377">
            <v>514000</v>
          </cell>
        </row>
        <row r="1378">
          <cell r="A1378" t="str">
            <v>MO38</v>
          </cell>
          <cell r="B1378" t="str">
            <v>MO3030</v>
          </cell>
          <cell r="C1378" t="str">
            <v>Mơ, ĐK gốc từ 30 cm trở lên</v>
          </cell>
          <cell r="D1378" t="str">
            <v xml:space="preserve">Mơ, đường kính gốc 38 cm </v>
          </cell>
          <cell r="E1378" t="str">
            <v>cây</v>
          </cell>
          <cell r="F1378">
            <v>514000</v>
          </cell>
        </row>
        <row r="1379">
          <cell r="A1379" t="str">
            <v>MO39</v>
          </cell>
          <cell r="B1379" t="str">
            <v>MO3030</v>
          </cell>
          <cell r="C1379" t="str">
            <v>Mơ, ĐK gốc từ 30 cm trở lên</v>
          </cell>
          <cell r="D1379" t="str">
            <v xml:space="preserve">Mơ, đường kính gốc 39 cm </v>
          </cell>
          <cell r="E1379" t="str">
            <v>cây</v>
          </cell>
          <cell r="F1379">
            <v>514000</v>
          </cell>
        </row>
        <row r="1380">
          <cell r="A1380" t="str">
            <v>MO40</v>
          </cell>
          <cell r="B1380" t="str">
            <v>MO3030</v>
          </cell>
          <cell r="C1380" t="str">
            <v>Mơ, ĐK gốc từ 30 cm trở lên</v>
          </cell>
          <cell r="D1380" t="str">
            <v xml:space="preserve">Mơ, đường kính gốc 40 cm </v>
          </cell>
          <cell r="E1380" t="str">
            <v>cây</v>
          </cell>
          <cell r="F1380">
            <v>514000</v>
          </cell>
        </row>
        <row r="1381">
          <cell r="C1381" t="str">
            <v>Chuối ăn quả (không tính chuối rừng)</v>
          </cell>
          <cell r="E1381" t="str">
            <v>khóm</v>
          </cell>
        </row>
        <row r="1382">
          <cell r="A1382" t="str">
            <v>CHUOI26</v>
          </cell>
          <cell r="B1382" t="str">
            <v>CHUOI26</v>
          </cell>
          <cell r="C1382" t="str">
            <v xml:space="preserve"> Chuối ăn quả, Mới trồng từ 2 đến 6 tháng (không tính cây con theo cây trồng)</v>
          </cell>
          <cell r="D1382" t="str">
            <v xml:space="preserve"> Chuối ăn quả, Mới trồng từ 2 đến 6 tháng (không tính cây con theo cây trồng)</v>
          </cell>
          <cell r="E1382" t="str">
            <v>khóm</v>
          </cell>
          <cell r="F1382">
            <v>18700</v>
          </cell>
        </row>
        <row r="1383">
          <cell r="A1383" t="str">
            <v>CHUOI6</v>
          </cell>
          <cell r="B1383" t="str">
            <v>CHUOI6</v>
          </cell>
          <cell r="C1383" t="str">
            <v xml:space="preserve">  Chuối ăn quả, Trồng từ trên 6 tháng đến khi có quả (khóm có từ 2 cây trở lên)</v>
          </cell>
          <cell r="D1383" t="str">
            <v xml:space="preserve">  Chuối ăn quả, Trồng từ trên 6 tháng đến khi có quả (khóm có từ 2 cây trở lên)</v>
          </cell>
          <cell r="E1383" t="str">
            <v>khóm</v>
          </cell>
          <cell r="F1383">
            <v>52400</v>
          </cell>
        </row>
        <row r="1384">
          <cell r="A1384" t="str">
            <v>CHUOIK</v>
          </cell>
          <cell r="B1384" t="str">
            <v>CHUOIK</v>
          </cell>
          <cell r="C1384" t="str">
            <v xml:space="preserve"> Chuối ăn quả, Đã có quả
 (khóm có từ 2 cây trở lên)</v>
          </cell>
          <cell r="D1384" t="str">
            <v xml:space="preserve">  Chuối ăn quả, Đã có quả (khóm có từ 2 cây trở lên)</v>
          </cell>
          <cell r="E1384" t="str">
            <v>khóm</v>
          </cell>
          <cell r="F1384">
            <v>86100</v>
          </cell>
        </row>
        <row r="1385">
          <cell r="C1385" t="str">
            <v>Dứa ăn quả</v>
          </cell>
          <cell r="D1385" t="str">
            <v>Dứa ăn quả</v>
          </cell>
          <cell r="E1385" t="str">
            <v>khóm</v>
          </cell>
        </row>
        <row r="1386">
          <cell r="C1386" t="str">
            <v xml:space="preserve"> Dứa Cayene</v>
          </cell>
          <cell r="D1386" t="str">
            <v xml:space="preserve"> Dứa Cayene</v>
          </cell>
          <cell r="E1386" t="str">
            <v>khóm</v>
          </cell>
        </row>
        <row r="1387">
          <cell r="A1387" t="str">
            <v>DUACM</v>
          </cell>
          <cell r="B1387" t="str">
            <v>DUACM</v>
          </cell>
          <cell r="C1387" t="str">
            <v xml:space="preserve">  Dứa Cayene, Mới trồng từ 2 tháng đến 1 năm (không tính cây con theo cây trồng)</v>
          </cell>
          <cell r="D1387" t="str">
            <v xml:space="preserve">  Dứa Cayene, Mới trồng từ 2 tháng đến 1 năm (không tính cây con theo cây trồng)</v>
          </cell>
          <cell r="E1387" t="str">
            <v>khóm</v>
          </cell>
          <cell r="F1387">
            <v>1840</v>
          </cell>
        </row>
        <row r="1388">
          <cell r="A1388" t="str">
            <v>DUAC1</v>
          </cell>
          <cell r="B1388" t="str">
            <v>DUAC1</v>
          </cell>
          <cell r="C1388" t="str">
            <v xml:space="preserve">  Dứa Cayene, Trên 1 năm (khóm có từ 2 cây trở lên)</v>
          </cell>
          <cell r="D1388" t="str">
            <v xml:space="preserve">  Dứa Cayene, Trên 1 năm (khóm có từ 2 cây trở lên)</v>
          </cell>
          <cell r="E1388" t="str">
            <v>khóm</v>
          </cell>
          <cell r="F1388">
            <v>3060</v>
          </cell>
        </row>
        <row r="1389">
          <cell r="C1389" t="str">
            <v xml:space="preserve"> Dứa Queen</v>
          </cell>
          <cell r="D1389" t="str">
            <v xml:space="preserve"> Dứa Queen</v>
          </cell>
          <cell r="E1389" t="str">
            <v>khóm</v>
          </cell>
        </row>
        <row r="1390">
          <cell r="A1390" t="str">
            <v>DUAQM</v>
          </cell>
          <cell r="B1390" t="str">
            <v>DUAQM</v>
          </cell>
          <cell r="C1390" t="str">
            <v xml:space="preserve">  Dứa Queen, Mới trồng từ 2 tháng đến 1 năm (không tính cây con theo cây trồng)</v>
          </cell>
          <cell r="D1390" t="str">
            <v xml:space="preserve">  Dứa Queen, Mới trồng từ 2 tháng đến 1 năm (không tính cây con theo cây trồng)</v>
          </cell>
          <cell r="E1390" t="str">
            <v>khóm</v>
          </cell>
          <cell r="F1390">
            <v>1840</v>
          </cell>
        </row>
        <row r="1391">
          <cell r="A1391" t="str">
            <v>DUAQ1</v>
          </cell>
          <cell r="B1391" t="str">
            <v>DUAQ1</v>
          </cell>
          <cell r="C1391" t="str">
            <v xml:space="preserve"> Dứa Queen,Trên 1 năm (khóm có từ 2 cây trở lên)</v>
          </cell>
          <cell r="D1391" t="str">
            <v xml:space="preserve"> Dứa Queen,Trên 1 năm (khóm có từ 2 cây trở lên)</v>
          </cell>
          <cell r="E1391" t="str">
            <v>khóm</v>
          </cell>
          <cell r="F1391">
            <v>3060</v>
          </cell>
        </row>
        <row r="1392">
          <cell r="C1392" t="str">
            <v>Cây táo ( theo đường kính gốc của cây  Φ đo đường kính gốc cách mặt đất 15cm)</v>
          </cell>
        </row>
        <row r="1393">
          <cell r="A1393" t="str">
            <v>TAOM</v>
          </cell>
          <cell r="B1393" t="str">
            <v>TAOM</v>
          </cell>
          <cell r="C1393" t="str">
            <v>Táo ĐK gốc Φ &lt; 1cm ( cây cách cây &gt; 3m)</v>
          </cell>
          <cell r="D1393" t="str">
            <v>Táo ĐK gốc Φ &lt; 1cm ( cây cách cây &gt; 3m)</v>
          </cell>
          <cell r="E1393" t="str">
            <v>cây</v>
          </cell>
          <cell r="F1393">
            <v>65000</v>
          </cell>
        </row>
        <row r="1394">
          <cell r="A1394" t="str">
            <v>TAO1</v>
          </cell>
          <cell r="B1394" t="str">
            <v>TAO12</v>
          </cell>
          <cell r="C1394" t="str">
            <v>Táo ĐK gốc 1cm ≤ Φ &lt; 2cm  ( cây cách cây &gt; 3m)</v>
          </cell>
          <cell r="D1394" t="str">
            <v>Táo đường kính 1cm</v>
          </cell>
          <cell r="E1394" t="str">
            <v>cây</v>
          </cell>
          <cell r="F1394">
            <v>335000</v>
          </cell>
        </row>
        <row r="1395">
          <cell r="A1395" t="str">
            <v>TAO2</v>
          </cell>
          <cell r="B1395" t="str">
            <v>TAO25</v>
          </cell>
          <cell r="C1395" t="str">
            <v>Táo ĐK gốc 2cm ≤ Φ &lt; 5cm  ( cây cách cây &gt; 3m)</v>
          </cell>
          <cell r="D1395" t="str">
            <v>Táo đường kính 2cm</v>
          </cell>
          <cell r="E1395" t="str">
            <v>cây</v>
          </cell>
          <cell r="F1395">
            <v>545000</v>
          </cell>
        </row>
        <row r="1396">
          <cell r="A1396" t="str">
            <v>TAO3</v>
          </cell>
          <cell r="B1396" t="str">
            <v>TAO25</v>
          </cell>
          <cell r="C1396" t="str">
            <v>Táo ĐK gốc 2cm ≤ Φ &lt; 5cm  ( cây cách cây &gt; 3m)</v>
          </cell>
          <cell r="D1396" t="str">
            <v>Táo đường kính 3cm</v>
          </cell>
          <cell r="E1396" t="str">
            <v>cây</v>
          </cell>
          <cell r="F1396">
            <v>545000</v>
          </cell>
        </row>
        <row r="1397">
          <cell r="A1397" t="str">
            <v>TAO4</v>
          </cell>
          <cell r="B1397" t="str">
            <v>TAO25</v>
          </cell>
          <cell r="C1397" t="str">
            <v>Táo ĐK gốc 2cm ≤ Φ &lt; 5cm  ( cây cách cây &gt; 3m)</v>
          </cell>
          <cell r="D1397" t="str">
            <v>Táo đường kính 4cm</v>
          </cell>
          <cell r="E1397" t="str">
            <v>cây</v>
          </cell>
          <cell r="F1397">
            <v>545000</v>
          </cell>
        </row>
        <row r="1398">
          <cell r="A1398" t="str">
            <v>TAO5</v>
          </cell>
          <cell r="B1398" t="str">
            <v>TAO57</v>
          </cell>
          <cell r="C1398" t="str">
            <v>Táo ĐK gốc 5cm ≤ Φ &lt; 7cm  ( cây cách cây &gt; 3m)</v>
          </cell>
          <cell r="D1398" t="str">
            <v>Táo đường kính 5cm</v>
          </cell>
          <cell r="E1398" t="str">
            <v>cây</v>
          </cell>
          <cell r="F1398">
            <v>755000</v>
          </cell>
        </row>
        <row r="1399">
          <cell r="A1399" t="str">
            <v>TAO6</v>
          </cell>
          <cell r="B1399" t="str">
            <v>TAO57</v>
          </cell>
          <cell r="C1399" t="str">
            <v>Táo ĐK gốc 5cm ≤ Φ &lt; 7cm  ( cây cách cây &gt; 3m)</v>
          </cell>
          <cell r="D1399" t="str">
            <v>Táo đường kính 6cm</v>
          </cell>
          <cell r="E1399" t="str">
            <v>cây</v>
          </cell>
          <cell r="F1399">
            <v>755000</v>
          </cell>
        </row>
        <row r="1400">
          <cell r="A1400" t="str">
            <v>TAO7</v>
          </cell>
          <cell r="B1400" t="str">
            <v>TAO79</v>
          </cell>
          <cell r="C1400" t="str">
            <v>Táo ĐK gốc 7cm ≤ Φ &lt; 9cm  ( cây cách cây &gt; 3m)</v>
          </cell>
          <cell r="D1400" t="str">
            <v>Táo đường kính 7cm</v>
          </cell>
          <cell r="E1400" t="str">
            <v>cây</v>
          </cell>
          <cell r="F1400">
            <v>1025000</v>
          </cell>
        </row>
        <row r="1401">
          <cell r="A1401" t="str">
            <v>TAO8</v>
          </cell>
          <cell r="B1401" t="str">
            <v>TAO79</v>
          </cell>
          <cell r="C1401" t="str">
            <v>Táo ĐK gốc 7cm ≤ Φ &lt; 9cm  ( cây cách cây &gt; 3m)</v>
          </cell>
          <cell r="D1401" t="str">
            <v>Táo đường kính 8cm</v>
          </cell>
          <cell r="E1401" t="str">
            <v>cây</v>
          </cell>
          <cell r="F1401">
            <v>1025000</v>
          </cell>
        </row>
        <row r="1402">
          <cell r="A1402" t="str">
            <v>TAO9</v>
          </cell>
          <cell r="B1402" t="str">
            <v>TAO912</v>
          </cell>
          <cell r="C1402" t="str">
            <v>Táo ĐK gốc 9cm ≤ Φ &lt; 12cm  ( cây cách cây &gt; 3m)</v>
          </cell>
          <cell r="D1402" t="str">
            <v>Táo đường kính 9cm</v>
          </cell>
          <cell r="E1402" t="str">
            <v>cây</v>
          </cell>
          <cell r="F1402">
            <v>1415000</v>
          </cell>
        </row>
        <row r="1403">
          <cell r="A1403" t="str">
            <v>TAO10</v>
          </cell>
          <cell r="B1403" t="str">
            <v>TAO912</v>
          </cell>
          <cell r="C1403" t="str">
            <v>Táo ĐK gốc 9cm ≤ Φ &lt; 12cm  ( cây cách cây &gt; 3m)</v>
          </cell>
          <cell r="D1403" t="str">
            <v>Táo đường kính 10 cm</v>
          </cell>
          <cell r="E1403" t="str">
            <v>cây</v>
          </cell>
          <cell r="F1403">
            <v>1415000</v>
          </cell>
        </row>
        <row r="1404">
          <cell r="A1404" t="str">
            <v>TAO11</v>
          </cell>
          <cell r="B1404" t="str">
            <v>TAO912</v>
          </cell>
          <cell r="C1404" t="str">
            <v>Táo ĐK gốc 9cm ≤ Φ &lt; 12cm  ( cây cách cây &gt; 3m)</v>
          </cell>
          <cell r="D1404" t="str">
            <v>Táo đường kính 11 cm</v>
          </cell>
          <cell r="E1404" t="str">
            <v>cây</v>
          </cell>
          <cell r="F1404">
            <v>1415000</v>
          </cell>
        </row>
        <row r="1405">
          <cell r="A1405" t="str">
            <v>TAO12</v>
          </cell>
          <cell r="B1405" t="str">
            <v>TAO1215</v>
          </cell>
          <cell r="C1405" t="str">
            <v>Táo ĐK gốc 12cm ≤ Φ &lt; 15cm  ( cây cách cây &gt; 3m)</v>
          </cell>
          <cell r="D1405" t="str">
            <v>Táo đường kính 12 cm</v>
          </cell>
          <cell r="E1405" t="str">
            <v>cây</v>
          </cell>
          <cell r="F1405">
            <v>1805000</v>
          </cell>
        </row>
        <row r="1406">
          <cell r="A1406" t="str">
            <v>TAO13</v>
          </cell>
          <cell r="B1406" t="str">
            <v>TAO1215</v>
          </cell>
          <cell r="C1406" t="str">
            <v>Táo ĐK gốc 12cm ≤ Φ &lt; 15cm  ( cây cách cây &gt; 3m)</v>
          </cell>
          <cell r="D1406" t="str">
            <v>Táo đường kính 13 cm</v>
          </cell>
          <cell r="E1406" t="str">
            <v>cây</v>
          </cell>
          <cell r="F1406">
            <v>1805000</v>
          </cell>
        </row>
        <row r="1407">
          <cell r="A1407" t="str">
            <v>TAO14</v>
          </cell>
          <cell r="B1407" t="str">
            <v>TAO1215</v>
          </cell>
          <cell r="C1407" t="str">
            <v>Táo ĐK gốc 12cm ≤ Φ &lt; 15cm  ( cây cách cây &gt; 3m)</v>
          </cell>
          <cell r="D1407" t="str">
            <v>Táo đường kính 14 cm</v>
          </cell>
          <cell r="E1407" t="str">
            <v>cây</v>
          </cell>
          <cell r="F1407">
            <v>1805000</v>
          </cell>
        </row>
        <row r="1408">
          <cell r="A1408" t="str">
            <v>TAO15</v>
          </cell>
          <cell r="B1408" t="str">
            <v>TAO1520</v>
          </cell>
          <cell r="C1408" t="str">
            <v>Táo ĐK gốc 15cm ≤ Φ &lt; 20 cm  ( cây cách cây &gt; 3m)</v>
          </cell>
          <cell r="D1408" t="str">
            <v>Táo đường kính 15cm</v>
          </cell>
          <cell r="E1408" t="str">
            <v>cây</v>
          </cell>
          <cell r="F1408">
            <v>2195000</v>
          </cell>
        </row>
        <row r="1409">
          <cell r="A1409" t="str">
            <v>TAO16</v>
          </cell>
          <cell r="B1409" t="str">
            <v>TAO1520</v>
          </cell>
          <cell r="C1409" t="str">
            <v>Táo ĐK gốc 15cm ≤ Φ &lt; 20 cm  ( cây cách cây &gt; 3m)</v>
          </cell>
          <cell r="D1409" t="str">
            <v>Táo đường kính 16cm</v>
          </cell>
          <cell r="E1409" t="str">
            <v>cây</v>
          </cell>
          <cell r="F1409">
            <v>2195000</v>
          </cell>
        </row>
        <row r="1410">
          <cell r="A1410" t="str">
            <v>TAO17</v>
          </cell>
          <cell r="B1410" t="str">
            <v>TAO1520</v>
          </cell>
          <cell r="C1410" t="str">
            <v>Táo ĐK gốc 15cm ≤ Φ &lt; 20 cm  ( cây cách cây &gt; 3m)</v>
          </cell>
          <cell r="D1410" t="str">
            <v>Táo đường kính 17cm</v>
          </cell>
          <cell r="E1410" t="str">
            <v>cây</v>
          </cell>
          <cell r="F1410">
            <v>2195000</v>
          </cell>
        </row>
        <row r="1411">
          <cell r="A1411" t="str">
            <v>TAO18</v>
          </cell>
          <cell r="B1411" t="str">
            <v>TAO1520</v>
          </cell>
          <cell r="C1411" t="str">
            <v>Táo ĐK gốc 15cm ≤ Φ &lt; 20 cm  ( cây cách cây &gt; 3m)</v>
          </cell>
          <cell r="D1411" t="str">
            <v>Táo đường kính 18cm</v>
          </cell>
          <cell r="E1411" t="str">
            <v>cây</v>
          </cell>
          <cell r="F1411">
            <v>2195000</v>
          </cell>
        </row>
        <row r="1412">
          <cell r="A1412" t="str">
            <v>TAO19</v>
          </cell>
          <cell r="B1412" t="str">
            <v>TAO1520</v>
          </cell>
          <cell r="C1412" t="str">
            <v>Táo ĐK gốc 15cm ≤ Φ &lt; 20 cm  ( cây cách cây &gt; 3m)</v>
          </cell>
          <cell r="D1412" t="str">
            <v>Táo đường kính 19cm</v>
          </cell>
          <cell r="E1412" t="str">
            <v>cây</v>
          </cell>
          <cell r="F1412">
            <v>2195000</v>
          </cell>
        </row>
        <row r="1413">
          <cell r="A1413" t="str">
            <v>TAO20</v>
          </cell>
          <cell r="B1413" t="str">
            <v>TAO1520</v>
          </cell>
          <cell r="C1413" t="str">
            <v>Táo ĐK gốc từ 20 cm trở lên  ( cây cách cây &gt; 3m)</v>
          </cell>
          <cell r="D1413" t="str">
            <v>Táo đường kính 20cm</v>
          </cell>
          <cell r="E1413" t="str">
            <v>cây</v>
          </cell>
          <cell r="F1413">
            <v>2585000</v>
          </cell>
        </row>
        <row r="1414">
          <cell r="A1414" t="str">
            <v>TAO21</v>
          </cell>
          <cell r="B1414" t="str">
            <v>TAO2020</v>
          </cell>
          <cell r="C1414" t="str">
            <v>Táo ĐK gốc từ 20 cm trở lên  ( cây cách cây &gt; 3m)</v>
          </cell>
          <cell r="D1414" t="str">
            <v>Táo đường kính 21cm</v>
          </cell>
          <cell r="E1414" t="str">
            <v>cây</v>
          </cell>
          <cell r="F1414">
            <v>2585000</v>
          </cell>
        </row>
        <row r="1415">
          <cell r="A1415" t="str">
            <v>TAO22</v>
          </cell>
          <cell r="B1415" t="str">
            <v>TAO2020</v>
          </cell>
          <cell r="C1415" t="str">
            <v>Táo ĐK gốc từ 20 cm trở lên  ( cây cách cây &gt; 3m)</v>
          </cell>
          <cell r="D1415" t="str">
            <v>Táo đường kính 22cm</v>
          </cell>
          <cell r="E1415" t="str">
            <v>cây</v>
          </cell>
          <cell r="F1415">
            <v>2585000</v>
          </cell>
        </row>
        <row r="1416">
          <cell r="A1416" t="str">
            <v>TAO23</v>
          </cell>
          <cell r="B1416" t="str">
            <v>TAO2020</v>
          </cell>
          <cell r="C1416" t="str">
            <v>Táo ĐK gốc từ 20 cm trở lên  ( cây cách cây &gt; 3m)</v>
          </cell>
          <cell r="D1416" t="str">
            <v>Táo đường kính 23cm</v>
          </cell>
          <cell r="E1416" t="str">
            <v>cây</v>
          </cell>
          <cell r="F1416">
            <v>2585000</v>
          </cell>
        </row>
        <row r="1417">
          <cell r="A1417" t="str">
            <v>TAO24</v>
          </cell>
          <cell r="B1417" t="str">
            <v>TAO2020</v>
          </cell>
          <cell r="C1417" t="str">
            <v>Táo ĐK gốc từ 20 cm trở lên  ( cây cách cây &gt; 3m)</v>
          </cell>
          <cell r="D1417" t="str">
            <v>Táo đường kính 24cm</v>
          </cell>
          <cell r="E1417" t="str">
            <v>cây</v>
          </cell>
          <cell r="F1417">
            <v>2585000</v>
          </cell>
        </row>
        <row r="1418">
          <cell r="A1418" t="str">
            <v>TAO25</v>
          </cell>
          <cell r="B1418" t="str">
            <v>TAO2020</v>
          </cell>
          <cell r="C1418" t="str">
            <v>Táo ĐK gốc từ 20 cm trở lên  ( cây cách cây &gt; 3m)</v>
          </cell>
          <cell r="D1418" t="str">
            <v>Táo đường kính 25cm</v>
          </cell>
          <cell r="E1418" t="str">
            <v>cây</v>
          </cell>
          <cell r="F1418">
            <v>2585000</v>
          </cell>
        </row>
        <row r="1419">
          <cell r="A1419" t="str">
            <v>TAO26</v>
          </cell>
          <cell r="B1419" t="str">
            <v>TAO2020</v>
          </cell>
          <cell r="C1419" t="str">
            <v>Táo ĐK gốc từ 20 cm trở lên  ( cây cách cây &gt; 3m)</v>
          </cell>
          <cell r="D1419" t="str">
            <v>Táo đường kính 26cm</v>
          </cell>
          <cell r="E1419" t="str">
            <v>cây</v>
          </cell>
          <cell r="F1419">
            <v>2585000</v>
          </cell>
        </row>
        <row r="1420">
          <cell r="A1420" t="str">
            <v>TAO27</v>
          </cell>
          <cell r="B1420" t="str">
            <v>TAO2020</v>
          </cell>
          <cell r="C1420" t="str">
            <v>Táo ĐK gốc từ 20 cm trở lên  ( cây cách cây &gt; 3m)</v>
          </cell>
          <cell r="D1420" t="str">
            <v>Táo đường kính 27cm</v>
          </cell>
          <cell r="E1420" t="str">
            <v>cây</v>
          </cell>
          <cell r="F1420">
            <v>2585000</v>
          </cell>
        </row>
        <row r="1421">
          <cell r="A1421" t="str">
            <v>TAO28</v>
          </cell>
          <cell r="B1421" t="str">
            <v>TAO2020</v>
          </cell>
          <cell r="C1421" t="str">
            <v>Táo ĐK gốc từ 20 cm trở lên  ( cây cách cây &gt; 3m)</v>
          </cell>
          <cell r="D1421" t="str">
            <v>Táo đường kính 28cm</v>
          </cell>
          <cell r="E1421" t="str">
            <v>cây</v>
          </cell>
          <cell r="F1421">
            <v>2585000</v>
          </cell>
        </row>
        <row r="1422">
          <cell r="A1422" t="str">
            <v>TAO29</v>
          </cell>
          <cell r="B1422" t="str">
            <v>TAO2020</v>
          </cell>
          <cell r="C1422" t="str">
            <v>Táo ĐK gốc từ 20 cm trở lên  ( cây cách cây &gt; 3m)</v>
          </cell>
          <cell r="D1422" t="str">
            <v>Táo đường kính 29cm</v>
          </cell>
          <cell r="E1422" t="str">
            <v>cây</v>
          </cell>
          <cell r="F1422">
            <v>2585000</v>
          </cell>
        </row>
        <row r="1423">
          <cell r="A1423" t="str">
            <v>TAO30</v>
          </cell>
          <cell r="B1423" t="str">
            <v>TAO2020</v>
          </cell>
          <cell r="C1423" t="str">
            <v>Táo ĐK gốc từ 20 cm trở lên  ( cây cách cây &gt; 3m)</v>
          </cell>
          <cell r="D1423" t="str">
            <v>Táo đường kính 30cm</v>
          </cell>
          <cell r="E1423" t="str">
            <v>cây</v>
          </cell>
          <cell r="F1423">
            <v>2585000</v>
          </cell>
        </row>
        <row r="1424">
          <cell r="C1424" t="str">
            <v>Cây lấy gỗ (theo ĐK gốc của cây, đo ĐK gốc cách mặt đất 30 cm)</v>
          </cell>
        </row>
        <row r="1425">
          <cell r="C1425" t="str">
            <v>Bạch đàn, Thông, Keo, Xoan, Xà cừ</v>
          </cell>
        </row>
        <row r="1426">
          <cell r="A1426" t="str">
            <v>BD1</v>
          </cell>
          <cell r="B1426" t="str">
            <v>BD15</v>
          </cell>
          <cell r="C1426" t="str">
            <v>Bạch Đàn, Đường kính gốc &lt; 5 cm</v>
          </cell>
          <cell r="D1426" t="str">
            <v>Bạch Đàn, đường kính bằng 1 cm</v>
          </cell>
          <cell r="E1426" t="str">
            <v>cây</v>
          </cell>
          <cell r="F1426">
            <v>40000</v>
          </cell>
        </row>
        <row r="1427">
          <cell r="A1427" t="str">
            <v>BD2</v>
          </cell>
          <cell r="B1427" t="str">
            <v>BD15</v>
          </cell>
          <cell r="C1427" t="str">
            <v>Bạch Đàn, Đường kính gốc &lt; 5 cm</v>
          </cell>
          <cell r="D1427" t="str">
            <v>Bạch Đàn, đường kính bằng 2 cm</v>
          </cell>
          <cell r="E1427" t="str">
            <v>cây</v>
          </cell>
          <cell r="F1427">
            <v>40000</v>
          </cell>
        </row>
        <row r="1428">
          <cell r="A1428" t="str">
            <v>BD3</v>
          </cell>
          <cell r="B1428" t="str">
            <v>BD15</v>
          </cell>
          <cell r="C1428" t="str">
            <v>Bạch Đàn, Đường kính gốc &lt; 5 cm</v>
          </cell>
          <cell r="D1428" t="str">
            <v>Bạch Đàn, đường kính bằng 3 cm</v>
          </cell>
          <cell r="E1428" t="str">
            <v>cây</v>
          </cell>
          <cell r="F1428">
            <v>40000</v>
          </cell>
        </row>
        <row r="1429">
          <cell r="A1429" t="str">
            <v>BD4</v>
          </cell>
          <cell r="B1429" t="str">
            <v>BD15</v>
          </cell>
          <cell r="C1429" t="str">
            <v>Bạch Đàn, Đường kính gốc &lt; 5 cm</v>
          </cell>
          <cell r="D1429" t="str">
            <v>Bạch Đàn, đường kính bằng 4 cm</v>
          </cell>
          <cell r="E1429" t="str">
            <v>cây</v>
          </cell>
          <cell r="F1429">
            <v>40000</v>
          </cell>
        </row>
        <row r="1430">
          <cell r="A1430" t="str">
            <v>BD5</v>
          </cell>
          <cell r="B1430" t="str">
            <v>BD510</v>
          </cell>
          <cell r="C1430" t="str">
            <v>Bạch Đàn, Đường kính gốc từ trên 5-10 cm</v>
          </cell>
          <cell r="D1430" t="str">
            <v>Bạch Đàn, đường kính bằng 5 cm</v>
          </cell>
          <cell r="E1430" t="str">
            <v>cây</v>
          </cell>
          <cell r="F1430">
            <v>118000</v>
          </cell>
        </row>
        <row r="1431">
          <cell r="A1431" t="str">
            <v>BD6</v>
          </cell>
          <cell r="B1431" t="str">
            <v>BD510</v>
          </cell>
          <cell r="C1431" t="str">
            <v>Bạch Đàn, Đường kính gốc từ trên 5-10 cm</v>
          </cell>
          <cell r="D1431" t="str">
            <v>Bạch Đàn, đường kính bằng 6 cm</v>
          </cell>
          <cell r="E1431" t="str">
            <v>cây</v>
          </cell>
          <cell r="F1431">
            <v>118000</v>
          </cell>
        </row>
        <row r="1432">
          <cell r="A1432" t="str">
            <v>BD7</v>
          </cell>
          <cell r="B1432" t="str">
            <v>BD510</v>
          </cell>
          <cell r="C1432" t="str">
            <v>Bạch Đàn, Đường kính gốc từ trên 5-10 cm</v>
          </cell>
          <cell r="D1432" t="str">
            <v>Bạch Đàn, đường kính bằng 7 cm</v>
          </cell>
          <cell r="E1432" t="str">
            <v>cây</v>
          </cell>
          <cell r="F1432">
            <v>118000</v>
          </cell>
        </row>
        <row r="1433">
          <cell r="A1433" t="str">
            <v>BD8</v>
          </cell>
          <cell r="B1433" t="str">
            <v>BD510</v>
          </cell>
          <cell r="C1433" t="str">
            <v>Bạch Đàn, Đường kính gốc từ trên 5-10 cm</v>
          </cell>
          <cell r="D1433" t="str">
            <v>Bạch Đàn, đường kính bằng 8 cm</v>
          </cell>
          <cell r="E1433" t="str">
            <v>cây</v>
          </cell>
          <cell r="F1433">
            <v>118000</v>
          </cell>
        </row>
        <row r="1434">
          <cell r="A1434" t="str">
            <v>BD9</v>
          </cell>
          <cell r="B1434" t="str">
            <v>BD510</v>
          </cell>
          <cell r="C1434" t="str">
            <v>Bạch Đàn, Đường kính gốc từ trên 5-10 cm</v>
          </cell>
          <cell r="D1434" t="str">
            <v>Bạch Đàn, đường kính bằng 9 cm</v>
          </cell>
          <cell r="E1434" t="str">
            <v>cây</v>
          </cell>
          <cell r="F1434">
            <v>118000</v>
          </cell>
        </row>
        <row r="1435">
          <cell r="A1435" t="str">
            <v>BD10</v>
          </cell>
          <cell r="B1435" t="str">
            <v>BD510</v>
          </cell>
          <cell r="C1435" t="str">
            <v>Bạch Đàn, Đường kính gốc từ trên 5-10 cm</v>
          </cell>
          <cell r="D1435" t="str">
            <v>Bạch Đàn, đường kính bằng 10 cm</v>
          </cell>
          <cell r="E1435" t="str">
            <v>cây</v>
          </cell>
          <cell r="F1435">
            <v>118000</v>
          </cell>
        </row>
        <row r="1436">
          <cell r="A1436" t="str">
            <v>BD11</v>
          </cell>
          <cell r="B1436" t="str">
            <v>BD1013</v>
          </cell>
          <cell r="C1436" t="str">
            <v>Bạch Đàn, Đường kính gốc từ trên 10-13 cm</v>
          </cell>
          <cell r="D1436" t="str">
            <v>Bạch Đàn, đường kính bằng 11 cm</v>
          </cell>
          <cell r="E1436" t="str">
            <v>cây</v>
          </cell>
          <cell r="F1436">
            <v>118000</v>
          </cell>
        </row>
        <row r="1437">
          <cell r="A1437" t="str">
            <v>BD12</v>
          </cell>
          <cell r="B1437" t="str">
            <v>BD1013</v>
          </cell>
          <cell r="C1437" t="str">
            <v>Bạch Đàn, Đường kính gốc từ trên 10-13 cm</v>
          </cell>
          <cell r="D1437" t="str">
            <v>Bạch Đàn, đường kính bằng 12 cm</v>
          </cell>
          <cell r="E1437" t="str">
            <v>cây</v>
          </cell>
          <cell r="F1437">
            <v>123000</v>
          </cell>
        </row>
        <row r="1438">
          <cell r="A1438" t="str">
            <v>BD13</v>
          </cell>
          <cell r="B1438" t="str">
            <v>BD1013</v>
          </cell>
          <cell r="C1438" t="str">
            <v>Bạch Đàn, Đường kính gốc từ trên 10-13 cm</v>
          </cell>
          <cell r="D1438" t="str">
            <v>Bạch Đàn, đường kính bằng 13 cm</v>
          </cell>
          <cell r="E1438" t="str">
            <v>cây</v>
          </cell>
          <cell r="F1438">
            <v>118000</v>
          </cell>
        </row>
        <row r="1439">
          <cell r="A1439" t="str">
            <v>BD14</v>
          </cell>
          <cell r="B1439" t="str">
            <v>BD1320</v>
          </cell>
          <cell r="C1439" t="str">
            <v>Bạch Đàn, Đường kính gốc từ trên 13-20 cm</v>
          </cell>
          <cell r="D1439" t="str">
            <v>Bạch Đàn, đường kính bằng 14 cm</v>
          </cell>
          <cell r="E1439" t="str">
            <v>cây</v>
          </cell>
          <cell r="F1439">
            <v>154000</v>
          </cell>
        </row>
        <row r="1440">
          <cell r="A1440" t="str">
            <v>BD15</v>
          </cell>
          <cell r="B1440" t="str">
            <v>BD1320</v>
          </cell>
          <cell r="C1440" t="str">
            <v>Bạch Đàn, Đường kính gốc từ trên 13-20 cm</v>
          </cell>
          <cell r="D1440" t="str">
            <v>Bạch Đàn, đường kính bằng 15 cm</v>
          </cell>
          <cell r="E1440" t="str">
            <v>cây</v>
          </cell>
          <cell r="F1440">
            <v>154000</v>
          </cell>
        </row>
        <row r="1441">
          <cell r="A1441" t="str">
            <v>BD16</v>
          </cell>
          <cell r="B1441" t="str">
            <v>BD1320</v>
          </cell>
          <cell r="C1441" t="str">
            <v>Bạch Đàn, Đường kính gốc từ trên 13-20 cm</v>
          </cell>
          <cell r="D1441" t="str">
            <v>Bạch Đàn, đường kính bằng 16 cm</v>
          </cell>
          <cell r="E1441" t="str">
            <v>cây</v>
          </cell>
          <cell r="F1441">
            <v>154000</v>
          </cell>
        </row>
        <row r="1442">
          <cell r="A1442" t="str">
            <v>BD17</v>
          </cell>
          <cell r="B1442" t="str">
            <v>BD1320</v>
          </cell>
          <cell r="C1442" t="str">
            <v>Bạch Đàn, Đường kính gốc từ trên 13-20 cm</v>
          </cell>
          <cell r="D1442" t="str">
            <v>Bạch Đàn, đường kính bằng 17 cm</v>
          </cell>
          <cell r="E1442" t="str">
            <v>cây</v>
          </cell>
          <cell r="F1442">
            <v>154000</v>
          </cell>
        </row>
        <row r="1443">
          <cell r="A1443" t="str">
            <v>BD18</v>
          </cell>
          <cell r="B1443" t="str">
            <v>BD1320</v>
          </cell>
          <cell r="C1443" t="str">
            <v>Bạch Đàn, Đường kính gốc từ trên 13-20 cm</v>
          </cell>
          <cell r="D1443" t="str">
            <v>Bạch Đàn, đường kính bằng 18 cm</v>
          </cell>
          <cell r="E1443" t="str">
            <v>cây</v>
          </cell>
          <cell r="F1443">
            <v>154000</v>
          </cell>
        </row>
        <row r="1444">
          <cell r="A1444" t="str">
            <v>BD19</v>
          </cell>
          <cell r="B1444" t="str">
            <v>BD1320</v>
          </cell>
          <cell r="C1444" t="str">
            <v>Bạch Đàn, Đường kính gốc từ trên 13-20 cm</v>
          </cell>
          <cell r="D1444" t="str">
            <v>Bạch Đàn, đường kính bằng 19 cm</v>
          </cell>
          <cell r="E1444" t="str">
            <v>cây</v>
          </cell>
          <cell r="F1444">
            <v>154000</v>
          </cell>
        </row>
        <row r="1445">
          <cell r="A1445" t="str">
            <v>BD20</v>
          </cell>
          <cell r="B1445" t="str">
            <v>BD1320</v>
          </cell>
          <cell r="C1445" t="str">
            <v>Bạch Đàn, Đường kính gốc từ trên 13-20 cm</v>
          </cell>
          <cell r="D1445" t="str">
            <v>Bạch Đàn, đường kính bằng 20 cm</v>
          </cell>
          <cell r="E1445" t="str">
            <v>cây</v>
          </cell>
          <cell r="F1445">
            <v>154000</v>
          </cell>
        </row>
        <row r="1446">
          <cell r="A1446" t="str">
            <v>BD21</v>
          </cell>
          <cell r="B1446" t="str">
            <v>BD2050</v>
          </cell>
          <cell r="C1446" t="str">
            <v>Bạch Đàn, Đường kính gốc từ trên 20- 50 cm</v>
          </cell>
          <cell r="D1446" t="str">
            <v>Bạch Đàn, đường kính bằng 21 cm</v>
          </cell>
          <cell r="E1446" t="str">
            <v>cây</v>
          </cell>
          <cell r="F1446">
            <v>181000</v>
          </cell>
        </row>
        <row r="1447">
          <cell r="A1447" t="str">
            <v>BD22</v>
          </cell>
          <cell r="B1447" t="str">
            <v>BD2050</v>
          </cell>
          <cell r="C1447" t="str">
            <v>Bạch Đàn, Đường kính gốc từ trên 20- 50 cm</v>
          </cell>
          <cell r="D1447" t="str">
            <v>Bạch Đàn, đường kính bằng 22 cm</v>
          </cell>
          <cell r="E1447" t="str">
            <v>cây</v>
          </cell>
          <cell r="F1447">
            <v>181000</v>
          </cell>
        </row>
        <row r="1448">
          <cell r="A1448" t="str">
            <v>BD23</v>
          </cell>
          <cell r="B1448" t="str">
            <v>BD2050</v>
          </cell>
          <cell r="C1448" t="str">
            <v>Bạch Đàn, Đường kính gốc từ trên 20- 50 cm</v>
          </cell>
          <cell r="D1448" t="str">
            <v>Bạch Đàn, đường kính bằng 23 cm</v>
          </cell>
          <cell r="E1448" t="str">
            <v>cây</v>
          </cell>
          <cell r="F1448">
            <v>181000</v>
          </cell>
        </row>
        <row r="1449">
          <cell r="A1449" t="str">
            <v>BD24</v>
          </cell>
          <cell r="B1449" t="str">
            <v>BD2050</v>
          </cell>
          <cell r="C1449" t="str">
            <v>Bạch Đàn, Đường kính gốc từ trên 20- 50 cm</v>
          </cell>
          <cell r="D1449" t="str">
            <v>Bạch Đàn, đường kính bằng 24 cm</v>
          </cell>
          <cell r="E1449" t="str">
            <v>cây</v>
          </cell>
          <cell r="F1449">
            <v>181000</v>
          </cell>
        </row>
        <row r="1450">
          <cell r="A1450" t="str">
            <v>BD25</v>
          </cell>
          <cell r="B1450" t="str">
            <v>BD2050</v>
          </cell>
          <cell r="C1450" t="str">
            <v>Bạch Đàn, Đường kính gốc từ trên 20- 50 cm</v>
          </cell>
          <cell r="D1450" t="str">
            <v>Bạch Đàn, đường kính bằng 25 cm</v>
          </cell>
          <cell r="E1450" t="str">
            <v>cây</v>
          </cell>
          <cell r="F1450">
            <v>181000</v>
          </cell>
        </row>
        <row r="1451">
          <cell r="A1451" t="str">
            <v>BD26</v>
          </cell>
          <cell r="B1451" t="str">
            <v>BD2050</v>
          </cell>
          <cell r="C1451" t="str">
            <v>Bạch Đàn, Đường kính gốc từ trên 20- 50 cm</v>
          </cell>
          <cell r="D1451" t="str">
            <v>Bạch Đàn, đường kính bằng 26 cm</v>
          </cell>
          <cell r="E1451" t="str">
            <v>cây</v>
          </cell>
          <cell r="F1451">
            <v>181000</v>
          </cell>
        </row>
        <row r="1452">
          <cell r="A1452" t="str">
            <v>BD27</v>
          </cell>
          <cell r="B1452" t="str">
            <v>BD2050</v>
          </cell>
          <cell r="C1452" t="str">
            <v>Bạch Đàn, Đường kính gốc từ trên 20- 50 cm</v>
          </cell>
          <cell r="D1452" t="str">
            <v>Bạch Đàn, đường kính bằng 27 cm</v>
          </cell>
          <cell r="E1452" t="str">
            <v>cây</v>
          </cell>
          <cell r="F1452">
            <v>181000</v>
          </cell>
        </row>
        <row r="1453">
          <cell r="A1453" t="str">
            <v>BD28</v>
          </cell>
          <cell r="B1453" t="str">
            <v>BD2050</v>
          </cell>
          <cell r="C1453" t="str">
            <v>Bạch Đàn, Đường kính gốc từ trên 20- 50 cm</v>
          </cell>
          <cell r="D1453" t="str">
            <v>Bạch Đàn, đường kính bằng 28 cm</v>
          </cell>
          <cell r="E1453" t="str">
            <v>cây</v>
          </cell>
          <cell r="F1453">
            <v>181000</v>
          </cell>
        </row>
        <row r="1454">
          <cell r="A1454" t="str">
            <v>BD29</v>
          </cell>
          <cell r="B1454" t="str">
            <v>BD2050</v>
          </cell>
          <cell r="C1454" t="str">
            <v>Bạch Đàn, Đường kính gốc từ trên 20- 50 cm</v>
          </cell>
          <cell r="D1454" t="str">
            <v>Bạch Đàn, đường kính bằng 29 cm</v>
          </cell>
          <cell r="E1454" t="str">
            <v>cây</v>
          </cell>
          <cell r="F1454">
            <v>181000</v>
          </cell>
        </row>
        <row r="1455">
          <cell r="A1455" t="str">
            <v>BD30</v>
          </cell>
          <cell r="B1455" t="str">
            <v>BD2050</v>
          </cell>
          <cell r="C1455" t="str">
            <v>Bạch Đàn, Đường kính gốc từ trên 20- 50 cm</v>
          </cell>
          <cell r="D1455" t="str">
            <v>Bạch Đàn, đường kính bằng 30 cm</v>
          </cell>
          <cell r="E1455" t="str">
            <v>cây</v>
          </cell>
          <cell r="F1455">
            <v>181000</v>
          </cell>
        </row>
        <row r="1456">
          <cell r="A1456" t="str">
            <v>BD31</v>
          </cell>
          <cell r="B1456" t="str">
            <v>BD2050</v>
          </cell>
          <cell r="C1456" t="str">
            <v>Bạch Đàn, Đường kính gốc từ trên 20- 50 cm</v>
          </cell>
          <cell r="D1456" t="str">
            <v>Bạch Đàn, đường kính bằng 31 cm</v>
          </cell>
          <cell r="E1456" t="str">
            <v>cây</v>
          </cell>
          <cell r="F1456">
            <v>181000</v>
          </cell>
        </row>
        <row r="1457">
          <cell r="A1457" t="str">
            <v>BD32</v>
          </cell>
          <cell r="B1457" t="str">
            <v>BD2050</v>
          </cell>
          <cell r="C1457" t="str">
            <v>Bạch Đàn, Đường kính gốc từ trên 20- 50 cm</v>
          </cell>
          <cell r="D1457" t="str">
            <v>Bạch Đàn, đường kính bằng 32 cm</v>
          </cell>
          <cell r="E1457" t="str">
            <v>cây</v>
          </cell>
          <cell r="F1457">
            <v>181000</v>
          </cell>
        </row>
        <row r="1458">
          <cell r="A1458" t="str">
            <v>BD33</v>
          </cell>
          <cell r="B1458" t="str">
            <v>BD2050</v>
          </cell>
          <cell r="C1458" t="str">
            <v>Bạch Đàn, Đường kính gốc từ trên 20- 50 cm</v>
          </cell>
          <cell r="D1458" t="str">
            <v>Bạch Đàn, đường kính bằng 33 cm</v>
          </cell>
          <cell r="E1458" t="str">
            <v>cây</v>
          </cell>
          <cell r="F1458">
            <v>181000</v>
          </cell>
        </row>
        <row r="1459">
          <cell r="A1459" t="str">
            <v>BD34</v>
          </cell>
          <cell r="B1459" t="str">
            <v>BD2050</v>
          </cell>
          <cell r="C1459" t="str">
            <v>Bạch Đàn, Đường kính gốc từ trên 20- 50 cm</v>
          </cell>
          <cell r="D1459" t="str">
            <v>Bạch Đàn, đường kính bằng 34 cm</v>
          </cell>
          <cell r="E1459" t="str">
            <v>cây</v>
          </cell>
          <cell r="F1459">
            <v>181000</v>
          </cell>
        </row>
        <row r="1460">
          <cell r="A1460" t="str">
            <v>BD35</v>
          </cell>
          <cell r="B1460" t="str">
            <v>BD2050</v>
          </cell>
          <cell r="C1460" t="str">
            <v>Bạch Đàn, Đường kính gốc từ trên 20- 50 cm</v>
          </cell>
          <cell r="D1460" t="str">
            <v>Bạch Đàn, đường kính bằng 35 cm</v>
          </cell>
          <cell r="E1460" t="str">
            <v>cây</v>
          </cell>
          <cell r="F1460">
            <v>181000</v>
          </cell>
        </row>
        <row r="1461">
          <cell r="A1461" t="str">
            <v>BD36</v>
          </cell>
          <cell r="B1461" t="str">
            <v>BD2050</v>
          </cell>
          <cell r="C1461" t="str">
            <v>Bạch Đàn, Đường kính gốc từ trên 20- 50 cm</v>
          </cell>
          <cell r="D1461" t="str">
            <v>Bạch Đàn, đường kính bằng 36 cm</v>
          </cell>
          <cell r="E1461" t="str">
            <v>cây</v>
          </cell>
          <cell r="F1461">
            <v>181000</v>
          </cell>
        </row>
        <row r="1462">
          <cell r="A1462" t="str">
            <v>BD37</v>
          </cell>
          <cell r="B1462" t="str">
            <v>BD2050</v>
          </cell>
          <cell r="C1462" t="str">
            <v>Bạch Đàn, Đường kính gốc từ trên 20- 50 cm</v>
          </cell>
          <cell r="D1462" t="str">
            <v>Bạch Đàn, đường kính bằng 37 cm</v>
          </cell>
          <cell r="E1462" t="str">
            <v>cây</v>
          </cell>
          <cell r="F1462">
            <v>181000</v>
          </cell>
        </row>
        <row r="1463">
          <cell r="A1463" t="str">
            <v>BD38</v>
          </cell>
          <cell r="B1463" t="str">
            <v>BD2050</v>
          </cell>
          <cell r="C1463" t="str">
            <v>Bạch Đàn, Đường kính gốc từ trên 20- 50 cm</v>
          </cell>
          <cell r="D1463" t="str">
            <v>Bạch Đàn, đường kính bằng 38 cm</v>
          </cell>
          <cell r="E1463" t="str">
            <v>cây</v>
          </cell>
          <cell r="F1463">
            <v>181000</v>
          </cell>
        </row>
        <row r="1464">
          <cell r="A1464" t="str">
            <v>BD39</v>
          </cell>
          <cell r="B1464" t="str">
            <v>BD2050</v>
          </cell>
          <cell r="C1464" t="str">
            <v>Bạch Đàn, Đường kính gốc từ trên 20- 50 cm</v>
          </cell>
          <cell r="D1464" t="str">
            <v>Bạch Đàn, đường kính bằng 39 cm</v>
          </cell>
          <cell r="E1464" t="str">
            <v>cây</v>
          </cell>
          <cell r="F1464">
            <v>181000</v>
          </cell>
        </row>
        <row r="1465">
          <cell r="A1465" t="str">
            <v>BD40</v>
          </cell>
          <cell r="B1465" t="str">
            <v>BD2050</v>
          </cell>
          <cell r="C1465" t="str">
            <v>Bạch Đàn, Đường kính gốc từ trên 20- 50 cm</v>
          </cell>
          <cell r="D1465" t="str">
            <v>Bạch Đàn, đường kính bằng 40 cm</v>
          </cell>
          <cell r="E1465" t="str">
            <v>cây</v>
          </cell>
          <cell r="F1465">
            <v>181000</v>
          </cell>
        </row>
        <row r="1466">
          <cell r="A1466" t="str">
            <v>BD41</v>
          </cell>
          <cell r="B1466" t="str">
            <v>BD2050</v>
          </cell>
          <cell r="C1466" t="str">
            <v>Bạch Đàn, Đường kính gốc từ trên 20- 50 cm</v>
          </cell>
          <cell r="D1466" t="str">
            <v>Bạch Đàn, đường kính bằng 41 cm</v>
          </cell>
          <cell r="E1466" t="str">
            <v>cây</v>
          </cell>
          <cell r="F1466">
            <v>181000</v>
          </cell>
        </row>
        <row r="1467">
          <cell r="A1467" t="str">
            <v>BD42</v>
          </cell>
          <cell r="B1467" t="str">
            <v>BD2050</v>
          </cell>
          <cell r="C1467" t="str">
            <v>Bạch Đàn, Đường kính gốc từ trên 20- 50 cm</v>
          </cell>
          <cell r="D1467" t="str">
            <v>Bạch Đàn, đường kính bằng 42 cm</v>
          </cell>
          <cell r="E1467" t="str">
            <v>cây</v>
          </cell>
          <cell r="F1467">
            <v>181000</v>
          </cell>
        </row>
        <row r="1468">
          <cell r="A1468" t="str">
            <v>BD43</v>
          </cell>
          <cell r="B1468" t="str">
            <v>BD2050</v>
          </cell>
          <cell r="C1468" t="str">
            <v>Bạch Đàn, Đường kính gốc từ trên 20- 50 cm</v>
          </cell>
          <cell r="D1468" t="str">
            <v>Bạch Đàn, đường kính bằng 43 cm</v>
          </cell>
          <cell r="E1468" t="str">
            <v>cây</v>
          </cell>
          <cell r="F1468">
            <v>181000</v>
          </cell>
        </row>
        <row r="1469">
          <cell r="A1469" t="str">
            <v>BD44</v>
          </cell>
          <cell r="B1469" t="str">
            <v>BD2050</v>
          </cell>
          <cell r="C1469" t="str">
            <v>Bạch Đàn, Đường kính gốc từ trên 20- 50 cm</v>
          </cell>
          <cell r="D1469" t="str">
            <v>Bạch Đàn, đường kính bằng 44 cm</v>
          </cell>
          <cell r="E1469" t="str">
            <v>cây</v>
          </cell>
          <cell r="F1469">
            <v>181000</v>
          </cell>
        </row>
        <row r="1470">
          <cell r="A1470" t="str">
            <v>BD45</v>
          </cell>
          <cell r="B1470" t="str">
            <v>BD2050</v>
          </cell>
          <cell r="C1470" t="str">
            <v>Bạch Đàn, Đường kính gốc từ trên 20- 50 cm</v>
          </cell>
          <cell r="D1470" t="str">
            <v>Bạch Đàn, đường kính bằng 45 cm</v>
          </cell>
          <cell r="E1470" t="str">
            <v>cây</v>
          </cell>
          <cell r="F1470">
            <v>181000</v>
          </cell>
        </row>
        <row r="1471">
          <cell r="A1471" t="str">
            <v>BD46</v>
          </cell>
          <cell r="B1471" t="str">
            <v>BD2050</v>
          </cell>
          <cell r="C1471" t="str">
            <v>Bạch Đàn, Đường kính gốc từ trên 20- 50 cm</v>
          </cell>
          <cell r="D1471" t="str">
            <v>Bạch Đàn, đường kính bằng 46 cm</v>
          </cell>
          <cell r="E1471" t="str">
            <v>cây</v>
          </cell>
          <cell r="F1471">
            <v>181000</v>
          </cell>
        </row>
        <row r="1472">
          <cell r="A1472" t="str">
            <v>BD47</v>
          </cell>
          <cell r="B1472" t="str">
            <v>BD2050</v>
          </cell>
          <cell r="C1472" t="str">
            <v>Bạch Đàn, Đường kính gốc từ trên 20- 50 cm</v>
          </cell>
          <cell r="D1472" t="str">
            <v>Bạch Đàn, đường kính bằng 47 cm</v>
          </cell>
          <cell r="E1472" t="str">
            <v>cây</v>
          </cell>
          <cell r="F1472">
            <v>181000</v>
          </cell>
        </row>
        <row r="1473">
          <cell r="A1473" t="str">
            <v>BD48</v>
          </cell>
          <cell r="B1473" t="str">
            <v>BD2050</v>
          </cell>
          <cell r="C1473" t="str">
            <v>Bạch Đàn, Đường kính gốc từ trên 20- 50 cm</v>
          </cell>
          <cell r="D1473" t="str">
            <v>Bạch Đàn, đường kính bằng 48 cm</v>
          </cell>
          <cell r="E1473" t="str">
            <v>cây</v>
          </cell>
          <cell r="F1473">
            <v>181000</v>
          </cell>
        </row>
        <row r="1474">
          <cell r="A1474" t="str">
            <v>BD49</v>
          </cell>
          <cell r="B1474" t="str">
            <v>BD2050</v>
          </cell>
          <cell r="C1474" t="str">
            <v>Bạch Đàn, Đường kính gốc từ trên 20- 50 cm</v>
          </cell>
          <cell r="D1474" t="str">
            <v>Bạch Đàn, đường kính bằng 49 cm</v>
          </cell>
          <cell r="E1474" t="str">
            <v>cây</v>
          </cell>
          <cell r="F1474">
            <v>181000</v>
          </cell>
        </row>
        <row r="1475">
          <cell r="A1475" t="str">
            <v>BD50</v>
          </cell>
          <cell r="B1475" t="str">
            <v>BD2050</v>
          </cell>
          <cell r="C1475" t="str">
            <v>Bạch Đàn, Đường kính gốc từ trên 20- 50 cm</v>
          </cell>
          <cell r="D1475" t="str">
            <v>Bạch Đàn, đường kính bằng 50 cm</v>
          </cell>
          <cell r="E1475" t="str">
            <v>cây</v>
          </cell>
          <cell r="F1475">
            <v>181000</v>
          </cell>
        </row>
        <row r="1476">
          <cell r="A1476" t="str">
            <v>BD51</v>
          </cell>
          <cell r="B1476" t="str">
            <v>BD5050</v>
          </cell>
          <cell r="C1476" t="str">
            <v>Bạch Đàn, Đường kính gốc từ trên50 cm trở lên</v>
          </cell>
          <cell r="D1476" t="str">
            <v>Bạch Đàn, đường kính bằng 51 cm</v>
          </cell>
          <cell r="E1476" t="str">
            <v>cây</v>
          </cell>
          <cell r="F1476">
            <v>234000</v>
          </cell>
        </row>
        <row r="1477">
          <cell r="A1477" t="str">
            <v>BD52</v>
          </cell>
          <cell r="B1477" t="str">
            <v>BD5050</v>
          </cell>
          <cell r="C1477" t="str">
            <v>Bạch Đàn, Đường kính gốc từ trên50 cm trở lên</v>
          </cell>
          <cell r="D1477" t="str">
            <v>Bạch Đàn, đường kính bằng 52 cm</v>
          </cell>
          <cell r="E1477" t="str">
            <v>cây</v>
          </cell>
          <cell r="F1477">
            <v>234000</v>
          </cell>
        </row>
        <row r="1478">
          <cell r="A1478" t="str">
            <v>BD53</v>
          </cell>
          <cell r="B1478" t="str">
            <v>BD5050</v>
          </cell>
          <cell r="C1478" t="str">
            <v>Bạch Đàn, Đường kính gốc từ trên50 cm trở lên</v>
          </cell>
          <cell r="D1478" t="str">
            <v>Bạch Đàn, đường kính bằng 53 cm</v>
          </cell>
          <cell r="E1478" t="str">
            <v>cây</v>
          </cell>
          <cell r="F1478">
            <v>234000</v>
          </cell>
        </row>
        <row r="1479">
          <cell r="A1479" t="str">
            <v>BD54</v>
          </cell>
          <cell r="B1479" t="str">
            <v>BD5050</v>
          </cell>
          <cell r="C1479" t="str">
            <v>Bạch Đàn, Đường kính gốc từ trên50 cm trở lên</v>
          </cell>
          <cell r="D1479" t="str">
            <v>Bạch Đàn, đường kính bằng 54 cm</v>
          </cell>
          <cell r="E1479" t="str">
            <v>cây</v>
          </cell>
          <cell r="F1479">
            <v>234000</v>
          </cell>
        </row>
        <row r="1480">
          <cell r="A1480" t="str">
            <v>BD55</v>
          </cell>
          <cell r="B1480" t="str">
            <v>BD5050</v>
          </cell>
          <cell r="C1480" t="str">
            <v>Bạch Đàn, Đường kính gốc từ trên50 cm trở lên</v>
          </cell>
          <cell r="D1480" t="str">
            <v>Bạch Đàn, đường kính bằng 55 cm</v>
          </cell>
          <cell r="E1480" t="str">
            <v>cây</v>
          </cell>
          <cell r="F1480">
            <v>234000</v>
          </cell>
        </row>
        <row r="1481">
          <cell r="A1481" t="str">
            <v>BD56</v>
          </cell>
          <cell r="B1481" t="str">
            <v>BD5050</v>
          </cell>
          <cell r="C1481" t="str">
            <v>Bạch Đàn, Đường kính gốc từ trên50 cm trở lên</v>
          </cell>
          <cell r="D1481" t="str">
            <v>Bạch Đàn, đường kính bằng 56 cm</v>
          </cell>
          <cell r="E1481" t="str">
            <v>cây</v>
          </cell>
          <cell r="F1481">
            <v>234000</v>
          </cell>
        </row>
        <row r="1482">
          <cell r="A1482" t="str">
            <v>BD57</v>
          </cell>
          <cell r="B1482" t="str">
            <v>BD5050</v>
          </cell>
          <cell r="C1482" t="str">
            <v>Bạch Đàn, Đường kính gốc từ trên50 cm trở lên</v>
          </cell>
          <cell r="D1482" t="str">
            <v>Bạch Đàn, đường kính bằng 57 cm</v>
          </cell>
          <cell r="E1482" t="str">
            <v>cây</v>
          </cell>
          <cell r="F1482">
            <v>234000</v>
          </cell>
        </row>
        <row r="1483">
          <cell r="A1483" t="str">
            <v>BD58</v>
          </cell>
          <cell r="B1483" t="str">
            <v>BD5050</v>
          </cell>
          <cell r="C1483" t="str">
            <v>Bạch Đàn, Đường kính gốc từ trên50 cm trở lên</v>
          </cell>
          <cell r="D1483" t="str">
            <v>Bạch Đàn, đường kính bằng 58 cm</v>
          </cell>
          <cell r="E1483" t="str">
            <v>cây</v>
          </cell>
          <cell r="F1483">
            <v>234000</v>
          </cell>
        </row>
        <row r="1484">
          <cell r="A1484" t="str">
            <v>BD59</v>
          </cell>
          <cell r="B1484" t="str">
            <v>BD5050</v>
          </cell>
          <cell r="C1484" t="str">
            <v>Bạch Đàn, Đường kính gốc từ trên50 cm trở lên</v>
          </cell>
          <cell r="D1484" t="str">
            <v>Bạch Đàn, đường kính bằng 59 cm</v>
          </cell>
          <cell r="E1484" t="str">
            <v>cây</v>
          </cell>
          <cell r="F1484">
            <v>234000</v>
          </cell>
        </row>
        <row r="1485">
          <cell r="A1485" t="str">
            <v>BD60</v>
          </cell>
          <cell r="B1485" t="str">
            <v>BD5050</v>
          </cell>
          <cell r="C1485" t="str">
            <v>Bạch Đàn, Đường kính gốc từ trên50 cm trở lên</v>
          </cell>
          <cell r="D1485" t="str">
            <v>Bạch Đàn, đường kính bằng 60 cm</v>
          </cell>
          <cell r="E1485" t="str">
            <v>cây</v>
          </cell>
          <cell r="F1485">
            <v>234000</v>
          </cell>
        </row>
        <row r="1486">
          <cell r="A1486" t="str">
            <v>THONG1</v>
          </cell>
          <cell r="B1486" t="str">
            <v>THONG15</v>
          </cell>
          <cell r="C1486" t="str">
            <v>Thông, Đường kính gốc &lt; 5 cm</v>
          </cell>
          <cell r="D1486" t="str">
            <v>Thông, đường kính bằng 1 cm</v>
          </cell>
          <cell r="E1486" t="str">
            <v>cây</v>
          </cell>
          <cell r="F1486">
            <v>51000</v>
          </cell>
        </row>
        <row r="1487">
          <cell r="A1487" t="str">
            <v>THONG2</v>
          </cell>
          <cell r="B1487" t="str">
            <v>THONG15</v>
          </cell>
          <cell r="C1487" t="str">
            <v>Thông, Đường kính gốc &lt; 5 cm</v>
          </cell>
          <cell r="D1487" t="str">
            <v>Thông, đường kính bằng 2 cm</v>
          </cell>
          <cell r="E1487" t="str">
            <v>cây</v>
          </cell>
          <cell r="F1487">
            <v>51000</v>
          </cell>
        </row>
        <row r="1488">
          <cell r="A1488" t="str">
            <v>THONG3</v>
          </cell>
          <cell r="B1488" t="str">
            <v>THONG15</v>
          </cell>
          <cell r="C1488" t="str">
            <v>Thông, Đường kính gốc &lt; 5 cm</v>
          </cell>
          <cell r="D1488" t="str">
            <v>Thông, đường kính bằng 3 cm</v>
          </cell>
          <cell r="E1488" t="str">
            <v>cây</v>
          </cell>
          <cell r="F1488">
            <v>51000</v>
          </cell>
        </row>
        <row r="1489">
          <cell r="A1489" t="str">
            <v>THONG4</v>
          </cell>
          <cell r="B1489" t="str">
            <v>THONG15</v>
          </cell>
          <cell r="C1489" t="str">
            <v>Thông, Đường kính gốc &lt; 5 cm</v>
          </cell>
          <cell r="D1489" t="str">
            <v>Thông, đường kính bằng 4 cm</v>
          </cell>
          <cell r="E1489" t="str">
            <v>cây</v>
          </cell>
          <cell r="F1489">
            <v>51000</v>
          </cell>
        </row>
        <row r="1490">
          <cell r="A1490" t="str">
            <v>THONG5</v>
          </cell>
          <cell r="B1490" t="str">
            <v>THONG510</v>
          </cell>
          <cell r="C1490" t="str">
            <v>Thông, Đường kính gốc từ trên 5-10 cm</v>
          </cell>
          <cell r="D1490" t="str">
            <v>Thông, đường kính bằng 5 cm</v>
          </cell>
          <cell r="E1490" t="str">
            <v>cây</v>
          </cell>
          <cell r="F1490">
            <v>109000</v>
          </cell>
        </row>
        <row r="1491">
          <cell r="A1491" t="str">
            <v>THONG6</v>
          </cell>
          <cell r="B1491" t="str">
            <v>THONG510</v>
          </cell>
          <cell r="C1491" t="str">
            <v>Thông, Đường kính gốc từ trên 5-10 cm</v>
          </cell>
          <cell r="D1491" t="str">
            <v>Thông, đường kính bằng 6 cm</v>
          </cell>
          <cell r="E1491" t="str">
            <v>cây</v>
          </cell>
          <cell r="F1491">
            <v>109000</v>
          </cell>
        </row>
        <row r="1492">
          <cell r="A1492" t="str">
            <v>THONG7</v>
          </cell>
          <cell r="B1492" t="str">
            <v>THONG510</v>
          </cell>
          <cell r="C1492" t="str">
            <v>Thông, Đường kính gốc từ trên 5-10 cm</v>
          </cell>
          <cell r="D1492" t="str">
            <v>Thông, đường kính bằng 7 cm</v>
          </cell>
          <cell r="E1492" t="str">
            <v>cây</v>
          </cell>
          <cell r="F1492">
            <v>109000</v>
          </cell>
        </row>
        <row r="1493">
          <cell r="A1493" t="str">
            <v>THONG8</v>
          </cell>
          <cell r="B1493" t="str">
            <v>THONG510</v>
          </cell>
          <cell r="C1493" t="str">
            <v>Thông, Đường kính gốc từ trên 5-10 cm</v>
          </cell>
          <cell r="D1493" t="str">
            <v>Thông, đường kính bằng 8 cm</v>
          </cell>
          <cell r="E1493" t="str">
            <v>cây</v>
          </cell>
          <cell r="F1493">
            <v>109000</v>
          </cell>
        </row>
        <row r="1494">
          <cell r="A1494" t="str">
            <v>THONG9</v>
          </cell>
          <cell r="B1494" t="str">
            <v>THONG510</v>
          </cell>
          <cell r="C1494" t="str">
            <v>Thông, Đường kính gốc từ trên 5-10 cm</v>
          </cell>
          <cell r="D1494" t="str">
            <v>Thông, đường kính bằng 9 cm</v>
          </cell>
          <cell r="E1494" t="str">
            <v>cây</v>
          </cell>
          <cell r="F1494">
            <v>109000</v>
          </cell>
        </row>
        <row r="1495">
          <cell r="A1495" t="str">
            <v>THONG10</v>
          </cell>
          <cell r="B1495" t="str">
            <v>THONG510</v>
          </cell>
          <cell r="C1495" t="str">
            <v>Thông, Đường kính gốc từ trên 5-10 cm</v>
          </cell>
          <cell r="D1495" t="str">
            <v>Thông, đường kính bằng 10 cm</v>
          </cell>
          <cell r="E1495" t="str">
            <v>cây</v>
          </cell>
          <cell r="F1495">
            <v>109000</v>
          </cell>
        </row>
        <row r="1496">
          <cell r="A1496" t="str">
            <v>THONG11</v>
          </cell>
          <cell r="B1496" t="str">
            <v>THONG1013</v>
          </cell>
          <cell r="C1496" t="str">
            <v>Thông, Đường kính gốc từ trên 10-13 cm</v>
          </cell>
          <cell r="D1496" t="str">
            <v>Thông, đường kính bằng 11 cm</v>
          </cell>
          <cell r="E1496" t="str">
            <v>cây</v>
          </cell>
          <cell r="F1496">
            <v>118000</v>
          </cell>
        </row>
        <row r="1497">
          <cell r="A1497" t="str">
            <v>THONG12</v>
          </cell>
          <cell r="B1497" t="str">
            <v>THONG1013</v>
          </cell>
          <cell r="C1497" t="str">
            <v>Thông, Đường kính gốc từ trên 10-13 cm</v>
          </cell>
          <cell r="D1497" t="str">
            <v>Thông, đường kính bằng 12 cm</v>
          </cell>
          <cell r="E1497" t="str">
            <v>cây</v>
          </cell>
          <cell r="F1497">
            <v>118000</v>
          </cell>
        </row>
        <row r="1498">
          <cell r="A1498" t="str">
            <v>THONG13</v>
          </cell>
          <cell r="B1498" t="str">
            <v>THONG1013</v>
          </cell>
          <cell r="C1498" t="str">
            <v>Thông, Đường kính gốc từ trên 10-13 cm</v>
          </cell>
          <cell r="D1498" t="str">
            <v>Thông, đường kính bằng 13 cm</v>
          </cell>
          <cell r="E1498" t="str">
            <v>cây</v>
          </cell>
          <cell r="F1498">
            <v>118000</v>
          </cell>
        </row>
        <row r="1499">
          <cell r="A1499" t="str">
            <v>THONG14</v>
          </cell>
          <cell r="B1499" t="str">
            <v>THONG1320</v>
          </cell>
          <cell r="C1499" t="str">
            <v>Thông, Đường kính gốc từ trên 13-20 cm</v>
          </cell>
          <cell r="D1499" t="str">
            <v>Thông, đường kính bằng 14 cm</v>
          </cell>
          <cell r="E1499" t="str">
            <v>cây</v>
          </cell>
          <cell r="F1499">
            <v>154000</v>
          </cell>
        </row>
        <row r="1500">
          <cell r="A1500" t="str">
            <v>THONG15</v>
          </cell>
          <cell r="B1500" t="str">
            <v>THONG1320</v>
          </cell>
          <cell r="C1500" t="str">
            <v>Thông, Đường kính gốc từ trên 13-20 cm</v>
          </cell>
          <cell r="D1500" t="str">
            <v>Thông, đường kính bằng 15 cm</v>
          </cell>
          <cell r="E1500" t="str">
            <v>cây</v>
          </cell>
          <cell r="F1500">
            <v>154000</v>
          </cell>
        </row>
        <row r="1501">
          <cell r="A1501" t="str">
            <v>THONG16</v>
          </cell>
          <cell r="B1501" t="str">
            <v>THONG1320</v>
          </cell>
          <cell r="C1501" t="str">
            <v>Thông, Đường kính gốc từ trên 13-20 cm</v>
          </cell>
          <cell r="D1501" t="str">
            <v>Thông, đường kính bằng 16 cm</v>
          </cell>
          <cell r="E1501" t="str">
            <v>cây</v>
          </cell>
          <cell r="F1501">
            <v>154000</v>
          </cell>
        </row>
        <row r="1502">
          <cell r="A1502" t="str">
            <v>THONG17</v>
          </cell>
          <cell r="B1502" t="str">
            <v>THONG1320</v>
          </cell>
          <cell r="C1502" t="str">
            <v>Thông, Đường kính gốc từ trên 13-20 cm</v>
          </cell>
          <cell r="D1502" t="str">
            <v>Thông, đường kính bằng 17 cm</v>
          </cell>
          <cell r="E1502" t="str">
            <v>cây</v>
          </cell>
          <cell r="F1502">
            <v>154000</v>
          </cell>
        </row>
        <row r="1503">
          <cell r="A1503" t="str">
            <v>THONG18</v>
          </cell>
          <cell r="B1503" t="str">
            <v>THONG1320</v>
          </cell>
          <cell r="C1503" t="str">
            <v>Thông, Đường kính gốc từ trên 13-20 cm</v>
          </cell>
          <cell r="D1503" t="str">
            <v>Thông, đường kính bằng 18 cm</v>
          </cell>
          <cell r="E1503" t="str">
            <v>cây</v>
          </cell>
          <cell r="F1503">
            <v>154000</v>
          </cell>
        </row>
        <row r="1504">
          <cell r="A1504" t="str">
            <v>THONG19</v>
          </cell>
          <cell r="B1504" t="str">
            <v>THONG1320</v>
          </cell>
          <cell r="C1504" t="str">
            <v>Thông, Đường kính gốc từ trên 13-20 cm</v>
          </cell>
          <cell r="D1504" t="str">
            <v>Thông, đường kính bằng 19 cm</v>
          </cell>
          <cell r="E1504" t="str">
            <v>cây</v>
          </cell>
          <cell r="F1504">
            <v>154000</v>
          </cell>
        </row>
        <row r="1505">
          <cell r="A1505" t="str">
            <v>THONG20</v>
          </cell>
          <cell r="B1505" t="str">
            <v>THONG1320</v>
          </cell>
          <cell r="C1505" t="str">
            <v>Thông, Đường kính gốc từ trên 13-20 cm</v>
          </cell>
          <cell r="D1505" t="str">
            <v>Thông, đường kính bằng 20 cm</v>
          </cell>
          <cell r="E1505" t="str">
            <v>cây</v>
          </cell>
          <cell r="F1505">
            <v>154000</v>
          </cell>
        </row>
        <row r="1506">
          <cell r="A1506" t="str">
            <v>THONG21</v>
          </cell>
          <cell r="B1506" t="str">
            <v>THONG2050</v>
          </cell>
          <cell r="C1506" t="str">
            <v>Thông, Đường kính gốc từ trên 20- 50 cm</v>
          </cell>
          <cell r="D1506" t="str">
            <v>Thông, đường kính bằng 21 cm</v>
          </cell>
          <cell r="E1506" t="str">
            <v>cây</v>
          </cell>
          <cell r="F1506">
            <v>181000</v>
          </cell>
        </row>
        <row r="1507">
          <cell r="A1507" t="str">
            <v>THONG22</v>
          </cell>
          <cell r="B1507" t="str">
            <v>THONG2050</v>
          </cell>
          <cell r="C1507" t="str">
            <v>Thông, Đường kính gốc từ trên 20- 50 cm</v>
          </cell>
          <cell r="D1507" t="str">
            <v>Thông, đường kính bằng 22 cm</v>
          </cell>
          <cell r="E1507" t="str">
            <v>cây</v>
          </cell>
          <cell r="F1507">
            <v>181000</v>
          </cell>
        </row>
        <row r="1508">
          <cell r="A1508" t="str">
            <v>THONG23</v>
          </cell>
          <cell r="B1508" t="str">
            <v>THONG2050</v>
          </cell>
          <cell r="C1508" t="str">
            <v>Thông, Đường kính gốc từ trên 20- 50 cm</v>
          </cell>
          <cell r="D1508" t="str">
            <v>Thông, đường kính bằng 23 cm</v>
          </cell>
          <cell r="E1508" t="str">
            <v>cây</v>
          </cell>
          <cell r="F1508">
            <v>181000</v>
          </cell>
        </row>
        <row r="1509">
          <cell r="A1509" t="str">
            <v>THONG24</v>
          </cell>
          <cell r="B1509" t="str">
            <v>THONG2050</v>
          </cell>
          <cell r="C1509" t="str">
            <v>Thông, Đường kính gốc từ trên 20- 50 cm</v>
          </cell>
          <cell r="D1509" t="str">
            <v>Thông, đường kính bằng 24 cm</v>
          </cell>
          <cell r="E1509" t="str">
            <v>cây</v>
          </cell>
          <cell r="F1509">
            <v>181000</v>
          </cell>
        </row>
        <row r="1510">
          <cell r="A1510" t="str">
            <v>THONG25</v>
          </cell>
          <cell r="B1510" t="str">
            <v>THONG2050</v>
          </cell>
          <cell r="C1510" t="str">
            <v>Thông, Đường kính gốc từ trên 20- 50 cm</v>
          </cell>
          <cell r="D1510" t="str">
            <v>Thông, đường kính bằng 25 cm</v>
          </cell>
          <cell r="E1510" t="str">
            <v>cây</v>
          </cell>
          <cell r="F1510">
            <v>181000</v>
          </cell>
        </row>
        <row r="1511">
          <cell r="A1511" t="str">
            <v>THONG26</v>
          </cell>
          <cell r="B1511" t="str">
            <v>THONG2050</v>
          </cell>
          <cell r="C1511" t="str">
            <v>Thông, Đường kính gốc từ trên 20- 50 cm</v>
          </cell>
          <cell r="D1511" t="str">
            <v>Thông, đường kính bằng 26 cm</v>
          </cell>
          <cell r="E1511" t="str">
            <v>cây</v>
          </cell>
          <cell r="F1511">
            <v>181000</v>
          </cell>
        </row>
        <row r="1512">
          <cell r="A1512" t="str">
            <v>THONG27</v>
          </cell>
          <cell r="B1512" t="str">
            <v>THONG2050</v>
          </cell>
          <cell r="C1512" t="str">
            <v>Thông, Đường kính gốc từ trên 20- 50 cm</v>
          </cell>
          <cell r="D1512" t="str">
            <v>Thông, đường kính bằng 27 cm</v>
          </cell>
          <cell r="E1512" t="str">
            <v>cây</v>
          </cell>
          <cell r="F1512">
            <v>181000</v>
          </cell>
        </row>
        <row r="1513">
          <cell r="A1513" t="str">
            <v>THONG28</v>
          </cell>
          <cell r="B1513" t="str">
            <v>THONG2050</v>
          </cell>
          <cell r="C1513" t="str">
            <v>Thông, Đường kính gốc từ trên 20- 50 cm</v>
          </cell>
          <cell r="D1513" t="str">
            <v>Thông, đường kính bằng 28 cm</v>
          </cell>
          <cell r="E1513" t="str">
            <v>cây</v>
          </cell>
          <cell r="F1513">
            <v>181000</v>
          </cell>
        </row>
        <row r="1514">
          <cell r="A1514" t="str">
            <v>THONG29</v>
          </cell>
          <cell r="B1514" t="str">
            <v>THONG2050</v>
          </cell>
          <cell r="C1514" t="str">
            <v>Thông, Đường kính gốc từ trên 20- 50 cm</v>
          </cell>
          <cell r="D1514" t="str">
            <v>Thông, đường kính bằng 29 cm</v>
          </cell>
          <cell r="E1514" t="str">
            <v>cây</v>
          </cell>
          <cell r="F1514">
            <v>181000</v>
          </cell>
        </row>
        <row r="1515">
          <cell r="A1515" t="str">
            <v>THONG30</v>
          </cell>
          <cell r="B1515" t="str">
            <v>THONG2050</v>
          </cell>
          <cell r="C1515" t="str">
            <v>Thông, Đường kính gốc từ trên 20- 50 cm</v>
          </cell>
          <cell r="D1515" t="str">
            <v>Thông, đường kính bằng 30 cm</v>
          </cell>
          <cell r="E1515" t="str">
            <v>cây</v>
          </cell>
          <cell r="F1515">
            <v>181000</v>
          </cell>
        </row>
        <row r="1516">
          <cell r="A1516" t="str">
            <v>THONG31</v>
          </cell>
          <cell r="B1516" t="str">
            <v>THONG2050</v>
          </cell>
          <cell r="C1516" t="str">
            <v>Thông, Đường kính gốc từ trên 20- 50 cm</v>
          </cell>
          <cell r="D1516" t="str">
            <v>Thông, đường kính bằng 31 cm</v>
          </cell>
          <cell r="E1516" t="str">
            <v>cây</v>
          </cell>
          <cell r="F1516">
            <v>181000</v>
          </cell>
        </row>
        <row r="1517">
          <cell r="A1517" t="str">
            <v>THONG32</v>
          </cell>
          <cell r="B1517" t="str">
            <v>THONG2050</v>
          </cell>
          <cell r="C1517" t="str">
            <v>Thông, Đường kính gốc từ trên 20- 50 cm</v>
          </cell>
          <cell r="D1517" t="str">
            <v>Thông, đường kính bằng 32 cm</v>
          </cell>
          <cell r="E1517" t="str">
            <v>cây</v>
          </cell>
          <cell r="F1517">
            <v>181000</v>
          </cell>
        </row>
        <row r="1518">
          <cell r="A1518" t="str">
            <v>THONG33</v>
          </cell>
          <cell r="B1518" t="str">
            <v>THONG2050</v>
          </cell>
          <cell r="C1518" t="str">
            <v>Thông, Đường kính gốc từ trên 20- 50 cm</v>
          </cell>
          <cell r="D1518" t="str">
            <v>Thông, đường kính bằng 33 cm</v>
          </cell>
          <cell r="E1518" t="str">
            <v>cây</v>
          </cell>
          <cell r="F1518">
            <v>181000</v>
          </cell>
        </row>
        <row r="1519">
          <cell r="A1519" t="str">
            <v>THONG34</v>
          </cell>
          <cell r="B1519" t="str">
            <v>THONG2050</v>
          </cell>
          <cell r="C1519" t="str">
            <v>Thông, Đường kính gốc từ trên 20- 50 cm</v>
          </cell>
          <cell r="D1519" t="str">
            <v>Thông, đường kính bằng 34 cm</v>
          </cell>
          <cell r="E1519" t="str">
            <v>cây</v>
          </cell>
          <cell r="F1519">
            <v>181000</v>
          </cell>
        </row>
        <row r="1520">
          <cell r="A1520" t="str">
            <v>THONG35</v>
          </cell>
          <cell r="B1520" t="str">
            <v>THONG2050</v>
          </cell>
          <cell r="C1520" t="str">
            <v>Thông, Đường kính gốc từ trên 20- 50 cm</v>
          </cell>
          <cell r="D1520" t="str">
            <v>Thông, đường kính bằng 35 cm</v>
          </cell>
          <cell r="E1520" t="str">
            <v>cây</v>
          </cell>
          <cell r="F1520">
            <v>181000</v>
          </cell>
        </row>
        <row r="1521">
          <cell r="A1521" t="str">
            <v>THONG36</v>
          </cell>
          <cell r="B1521" t="str">
            <v>THONG2050</v>
          </cell>
          <cell r="C1521" t="str">
            <v>Thông, Đường kính gốc từ trên 20- 50 cm</v>
          </cell>
          <cell r="D1521" t="str">
            <v>Thông, đường kính bằng 36 cm</v>
          </cell>
          <cell r="E1521" t="str">
            <v>cây</v>
          </cell>
          <cell r="F1521">
            <v>181000</v>
          </cell>
        </row>
        <row r="1522">
          <cell r="A1522" t="str">
            <v>THONG37</v>
          </cell>
          <cell r="B1522" t="str">
            <v>THONG2050</v>
          </cell>
          <cell r="C1522" t="str">
            <v>Thông, Đường kính gốc từ trên 20- 50 cm</v>
          </cell>
          <cell r="D1522" t="str">
            <v>Thông, đường kính bằng 37 cm</v>
          </cell>
          <cell r="E1522" t="str">
            <v>cây</v>
          </cell>
          <cell r="F1522">
            <v>181000</v>
          </cell>
        </row>
        <row r="1523">
          <cell r="A1523" t="str">
            <v>THONG38</v>
          </cell>
          <cell r="B1523" t="str">
            <v>THONG2050</v>
          </cell>
          <cell r="C1523" t="str">
            <v>Thông, Đường kính gốc từ trên 20- 50 cm</v>
          </cell>
          <cell r="D1523" t="str">
            <v>Thông, đường kính bằng 38 cm</v>
          </cell>
          <cell r="E1523" t="str">
            <v>cây</v>
          </cell>
          <cell r="F1523">
            <v>181000</v>
          </cell>
        </row>
        <row r="1524">
          <cell r="A1524" t="str">
            <v>THONG39</v>
          </cell>
          <cell r="B1524" t="str">
            <v>THONG2050</v>
          </cell>
          <cell r="C1524" t="str">
            <v>Thông, Đường kính gốc từ trên 20- 50 cm</v>
          </cell>
          <cell r="D1524" t="str">
            <v>Thông, đường kính bằng 39 cm</v>
          </cell>
          <cell r="E1524" t="str">
            <v>cây</v>
          </cell>
          <cell r="F1524">
            <v>181000</v>
          </cell>
        </row>
        <row r="1525">
          <cell r="A1525" t="str">
            <v>THONG40</v>
          </cell>
          <cell r="B1525" t="str">
            <v>THONG2050</v>
          </cell>
          <cell r="C1525" t="str">
            <v>Thông, Đường kính gốc từ trên 20- 50 cm</v>
          </cell>
          <cell r="D1525" t="str">
            <v>Thông, đường kính bằng 40 cm</v>
          </cell>
          <cell r="E1525" t="str">
            <v>cây</v>
          </cell>
          <cell r="F1525">
            <v>181000</v>
          </cell>
        </row>
        <row r="1526">
          <cell r="A1526" t="str">
            <v>THONG41</v>
          </cell>
          <cell r="B1526" t="str">
            <v>THONG2050</v>
          </cell>
          <cell r="C1526" t="str">
            <v>Thông, Đường kính gốc từ trên 20- 50 cm</v>
          </cell>
          <cell r="D1526" t="str">
            <v>Thông, đường kính bằng 41 cm</v>
          </cell>
          <cell r="E1526" t="str">
            <v>cây</v>
          </cell>
          <cell r="F1526">
            <v>181000</v>
          </cell>
        </row>
        <row r="1527">
          <cell r="A1527" t="str">
            <v>THONG42</v>
          </cell>
          <cell r="B1527" t="str">
            <v>THONG2050</v>
          </cell>
          <cell r="C1527" t="str">
            <v>Thông, Đường kính gốc từ trên 20- 50 cm</v>
          </cell>
          <cell r="D1527" t="str">
            <v>Thông, đường kính bằng 42 cm</v>
          </cell>
          <cell r="E1527" t="str">
            <v>cây</v>
          </cell>
          <cell r="F1527">
            <v>181000</v>
          </cell>
        </row>
        <row r="1528">
          <cell r="A1528" t="str">
            <v>THONG43</v>
          </cell>
          <cell r="B1528" t="str">
            <v>THONG2050</v>
          </cell>
          <cell r="C1528" t="str">
            <v>Thông, Đường kính gốc từ trên 20- 50 cm</v>
          </cell>
          <cell r="D1528" t="str">
            <v>Thông, đường kính bằng 43 cm</v>
          </cell>
          <cell r="E1528" t="str">
            <v>cây</v>
          </cell>
          <cell r="F1528">
            <v>181000</v>
          </cell>
        </row>
        <row r="1529">
          <cell r="A1529" t="str">
            <v>THONG44</v>
          </cell>
          <cell r="B1529" t="str">
            <v>THONG2050</v>
          </cell>
          <cell r="C1529" t="str">
            <v>Thông, Đường kính gốc từ trên 20- 50 cm</v>
          </cell>
          <cell r="D1529" t="str">
            <v>Thông, đường kính bằng 44 cm</v>
          </cell>
          <cell r="E1529" t="str">
            <v>cây</v>
          </cell>
          <cell r="F1529">
            <v>181000</v>
          </cell>
        </row>
        <row r="1530">
          <cell r="A1530" t="str">
            <v>THONG45</v>
          </cell>
          <cell r="B1530" t="str">
            <v>THONG2050</v>
          </cell>
          <cell r="C1530" t="str">
            <v>Thông, Đường kính gốc từ trên 20- 50 cm</v>
          </cell>
          <cell r="D1530" t="str">
            <v>Thông, đường kính bằng 45 cm</v>
          </cell>
          <cell r="E1530" t="str">
            <v>cây</v>
          </cell>
          <cell r="F1530">
            <v>181000</v>
          </cell>
        </row>
        <row r="1531">
          <cell r="A1531" t="str">
            <v>THONG46</v>
          </cell>
          <cell r="B1531" t="str">
            <v>THONG2050</v>
          </cell>
          <cell r="C1531" t="str">
            <v>Thông, Đường kính gốc từ trên 20- 50 cm</v>
          </cell>
          <cell r="D1531" t="str">
            <v>Thông, đường kính bằng 46 cm</v>
          </cell>
          <cell r="E1531" t="str">
            <v>cây</v>
          </cell>
          <cell r="F1531">
            <v>181000</v>
          </cell>
        </row>
        <row r="1532">
          <cell r="A1532" t="str">
            <v>THONG47</v>
          </cell>
          <cell r="B1532" t="str">
            <v>THONG2050</v>
          </cell>
          <cell r="C1532" t="str">
            <v>Thông, Đường kính gốc từ trên 20- 50 cm</v>
          </cell>
          <cell r="D1532" t="str">
            <v>Thông, đường kính bằng 47 cm</v>
          </cell>
          <cell r="E1532" t="str">
            <v>cây</v>
          </cell>
          <cell r="F1532">
            <v>181000</v>
          </cell>
        </row>
        <row r="1533">
          <cell r="A1533" t="str">
            <v>THONG48</v>
          </cell>
          <cell r="B1533" t="str">
            <v>THONG2050</v>
          </cell>
          <cell r="C1533" t="str">
            <v>Thông, Đường kính gốc từ trên 20- 50 cm</v>
          </cell>
          <cell r="D1533" t="str">
            <v>Thông, đường kính bằng 48 cm</v>
          </cell>
          <cell r="E1533" t="str">
            <v>cây</v>
          </cell>
          <cell r="F1533">
            <v>181000</v>
          </cell>
        </row>
        <row r="1534">
          <cell r="A1534" t="str">
            <v>THONG49</v>
          </cell>
          <cell r="B1534" t="str">
            <v>THONG2050</v>
          </cell>
          <cell r="C1534" t="str">
            <v>Thông, Đường kính gốc từ trên 20- 50 cm</v>
          </cell>
          <cell r="D1534" t="str">
            <v>Thông, đường kính bằng 49 cm</v>
          </cell>
          <cell r="E1534" t="str">
            <v>cây</v>
          </cell>
          <cell r="F1534">
            <v>181000</v>
          </cell>
        </row>
        <row r="1535">
          <cell r="A1535" t="str">
            <v>THONG50</v>
          </cell>
          <cell r="B1535" t="str">
            <v>THONG2050</v>
          </cell>
          <cell r="C1535" t="str">
            <v>Thông, Đường kính gốc từ trên 20- 50 cm</v>
          </cell>
          <cell r="D1535" t="str">
            <v>Thông, đường kính bằng 50 cm</v>
          </cell>
          <cell r="E1535" t="str">
            <v>cây</v>
          </cell>
          <cell r="F1535">
            <v>181000</v>
          </cell>
        </row>
        <row r="1536">
          <cell r="A1536" t="str">
            <v>THONG51</v>
          </cell>
          <cell r="B1536" t="str">
            <v>THONG5050</v>
          </cell>
          <cell r="C1536" t="str">
            <v>Thông, Đường kính gốc từ trên50 cm trở lên</v>
          </cell>
          <cell r="D1536" t="str">
            <v>Thông, đường kính bằng 51 cm</v>
          </cell>
          <cell r="E1536" t="str">
            <v>cây</v>
          </cell>
          <cell r="F1536">
            <v>234000</v>
          </cell>
        </row>
        <row r="1537">
          <cell r="A1537" t="str">
            <v>THONG52</v>
          </cell>
          <cell r="B1537" t="str">
            <v>THONG5050</v>
          </cell>
          <cell r="C1537" t="str">
            <v>Thông, Đường kính gốc từ trên50 cm trở lên</v>
          </cell>
          <cell r="D1537" t="str">
            <v>Thông, đường kính bằng 52 cm</v>
          </cell>
          <cell r="E1537" t="str">
            <v>cây</v>
          </cell>
          <cell r="F1537">
            <v>234000</v>
          </cell>
        </row>
        <row r="1538">
          <cell r="A1538" t="str">
            <v>THONG53</v>
          </cell>
          <cell r="B1538" t="str">
            <v>THONG5050</v>
          </cell>
          <cell r="C1538" t="str">
            <v>Thông, Đường kính gốc từ trên50 cm trở lên</v>
          </cell>
          <cell r="D1538" t="str">
            <v>Thông, đường kính bằng 53 cm</v>
          </cell>
          <cell r="E1538" t="str">
            <v>cây</v>
          </cell>
          <cell r="F1538">
            <v>234000</v>
          </cell>
        </row>
        <row r="1539">
          <cell r="A1539" t="str">
            <v>THONG54</v>
          </cell>
          <cell r="B1539" t="str">
            <v>THONG5050</v>
          </cell>
          <cell r="C1539" t="str">
            <v>Thông, Đường kính gốc từ trên50 cm trở lên</v>
          </cell>
          <cell r="D1539" t="str">
            <v>Thông, đường kính bằng 54 cm</v>
          </cell>
          <cell r="E1539" t="str">
            <v>cây</v>
          </cell>
          <cell r="F1539">
            <v>234000</v>
          </cell>
        </row>
        <row r="1540">
          <cell r="A1540" t="str">
            <v>THONG55</v>
          </cell>
          <cell r="B1540" t="str">
            <v>THONG5050</v>
          </cell>
          <cell r="C1540" t="str">
            <v>Thông, Đường kính gốc từ trên50 cm trở lên</v>
          </cell>
          <cell r="D1540" t="str">
            <v>Thông, đường kính bằng 55 cm</v>
          </cell>
          <cell r="E1540" t="str">
            <v>cây</v>
          </cell>
          <cell r="F1540">
            <v>234000</v>
          </cell>
        </row>
        <row r="1541">
          <cell r="A1541" t="str">
            <v>THONG56</v>
          </cell>
          <cell r="B1541" t="str">
            <v>THONG5050</v>
          </cell>
          <cell r="C1541" t="str">
            <v>Thông, Đường kính gốc từ trên50 cm trở lên</v>
          </cell>
          <cell r="D1541" t="str">
            <v>Thông, đường kính bằng 56 cm</v>
          </cell>
          <cell r="E1541" t="str">
            <v>cây</v>
          </cell>
          <cell r="F1541">
            <v>234000</v>
          </cell>
        </row>
        <row r="1542">
          <cell r="A1542" t="str">
            <v>THONG57</v>
          </cell>
          <cell r="B1542" t="str">
            <v>THONG5050</v>
          </cell>
          <cell r="C1542" t="str">
            <v>Thông, Đường kính gốc từ trên50 cm trở lên</v>
          </cell>
          <cell r="D1542" t="str">
            <v>Thông, đường kính bằng 57 cm</v>
          </cell>
          <cell r="E1542" t="str">
            <v>cây</v>
          </cell>
          <cell r="F1542">
            <v>234000</v>
          </cell>
        </row>
        <row r="1543">
          <cell r="A1543" t="str">
            <v>THONG58</v>
          </cell>
          <cell r="B1543" t="str">
            <v>THONG5050</v>
          </cell>
          <cell r="C1543" t="str">
            <v>Thông, Đường kính gốc từ trên50 cm trở lên</v>
          </cell>
          <cell r="D1543" t="str">
            <v>Thông, đường kính bằng 58 cm</v>
          </cell>
          <cell r="E1543" t="str">
            <v>cây</v>
          </cell>
          <cell r="F1543">
            <v>234000</v>
          </cell>
        </row>
        <row r="1544">
          <cell r="A1544" t="str">
            <v>THONG59</v>
          </cell>
          <cell r="B1544" t="str">
            <v>THONG5050</v>
          </cell>
          <cell r="C1544" t="str">
            <v>Thông, Đường kính gốc từ trên50 cm trở lên</v>
          </cell>
          <cell r="D1544" t="str">
            <v>Thông, đường kính bằng 59 cm</v>
          </cell>
          <cell r="E1544" t="str">
            <v>cây</v>
          </cell>
          <cell r="F1544">
            <v>234000</v>
          </cell>
        </row>
        <row r="1545">
          <cell r="A1545" t="str">
            <v>THONG60</v>
          </cell>
          <cell r="B1545" t="str">
            <v>THONG5050</v>
          </cell>
          <cell r="C1545" t="str">
            <v>Thông, Đường kính gốc từ trên50 cm trở lên</v>
          </cell>
          <cell r="D1545" t="str">
            <v>Thông, đường kính bằng 60 cm</v>
          </cell>
          <cell r="E1545" t="str">
            <v>cây</v>
          </cell>
          <cell r="F1545">
            <v>234000</v>
          </cell>
        </row>
        <row r="1546">
          <cell r="A1546" t="str">
            <v>KEO1</v>
          </cell>
          <cell r="B1546" t="str">
            <v>KEO15</v>
          </cell>
          <cell r="C1546" t="str">
            <v>Keo, Đường kính gốc &lt; 5 cm</v>
          </cell>
          <cell r="D1546" t="str">
            <v>Keo, đường kính bằng 1 cm</v>
          </cell>
          <cell r="E1546" t="str">
            <v>cây</v>
          </cell>
          <cell r="F1546">
            <v>51000</v>
          </cell>
        </row>
        <row r="1547">
          <cell r="A1547" t="str">
            <v>KEO2</v>
          </cell>
          <cell r="B1547" t="str">
            <v>KEO15</v>
          </cell>
          <cell r="C1547" t="str">
            <v>Keo, Đường kính gốc &lt; 5 cm</v>
          </cell>
          <cell r="D1547" t="str">
            <v>Keo, đường kính bằng 2 cm</v>
          </cell>
          <cell r="E1547" t="str">
            <v>cây</v>
          </cell>
          <cell r="F1547">
            <v>51000</v>
          </cell>
        </row>
        <row r="1548">
          <cell r="A1548" t="str">
            <v>KEO3</v>
          </cell>
          <cell r="B1548" t="str">
            <v>KEO15</v>
          </cell>
          <cell r="C1548" t="str">
            <v>Keo, Đường kính gốc &lt; 5 cm</v>
          </cell>
          <cell r="D1548" t="str">
            <v>Keo,  đường kính bằng 3 cm</v>
          </cell>
          <cell r="E1548" t="str">
            <v>cây</v>
          </cell>
          <cell r="F1548">
            <v>51000</v>
          </cell>
        </row>
        <row r="1549">
          <cell r="A1549" t="str">
            <v>KEO4</v>
          </cell>
          <cell r="B1549" t="str">
            <v>KEO15</v>
          </cell>
          <cell r="C1549" t="str">
            <v>Keo, Đường kính gốc &lt; 5 cm</v>
          </cell>
          <cell r="D1549" t="str">
            <v>Keo, đường kính bằng 4 cm</v>
          </cell>
          <cell r="E1549" t="str">
            <v>cây</v>
          </cell>
          <cell r="F1549">
            <v>51000</v>
          </cell>
        </row>
        <row r="1550">
          <cell r="A1550" t="str">
            <v>KEO5</v>
          </cell>
          <cell r="B1550" t="str">
            <v>KEO510</v>
          </cell>
          <cell r="C1550" t="str">
            <v>Keo, Đường kính gốc từ trên 5-10 cm</v>
          </cell>
          <cell r="D1550" t="str">
            <v>Keo, đường kính bằng 5 cm</v>
          </cell>
          <cell r="E1550" t="str">
            <v>cây</v>
          </cell>
          <cell r="F1550">
            <v>109000</v>
          </cell>
        </row>
        <row r="1551">
          <cell r="A1551" t="str">
            <v>KEO6</v>
          </cell>
          <cell r="B1551" t="str">
            <v>KEO510</v>
          </cell>
          <cell r="C1551" t="str">
            <v>Keo, Đường kính gốc từ trên 5-10 cm</v>
          </cell>
          <cell r="D1551" t="str">
            <v>Keo, đường kính bằng 6 cm</v>
          </cell>
          <cell r="E1551" t="str">
            <v>cây</v>
          </cell>
          <cell r="F1551">
            <v>109000</v>
          </cell>
        </row>
        <row r="1552">
          <cell r="A1552" t="str">
            <v>KEO7</v>
          </cell>
          <cell r="B1552" t="str">
            <v>KEO510</v>
          </cell>
          <cell r="C1552" t="str">
            <v>Keo, Đường kính gốc từ trên 5-10 cm</v>
          </cell>
          <cell r="D1552" t="str">
            <v>Keo, đường kính bằng 7 cm</v>
          </cell>
          <cell r="E1552" t="str">
            <v>cây</v>
          </cell>
          <cell r="F1552">
            <v>109000</v>
          </cell>
        </row>
        <row r="1553">
          <cell r="A1553" t="str">
            <v>KEO8</v>
          </cell>
          <cell r="B1553" t="str">
            <v>KEO510</v>
          </cell>
          <cell r="C1553" t="str">
            <v>Keo, Đường kính gốc từ trên 5-10 cm</v>
          </cell>
          <cell r="D1553" t="str">
            <v>Keo, đường kính bằng 8 cm</v>
          </cell>
          <cell r="E1553" t="str">
            <v>cây</v>
          </cell>
          <cell r="F1553">
            <v>109000</v>
          </cell>
        </row>
        <row r="1554">
          <cell r="A1554" t="str">
            <v>KEO9</v>
          </cell>
          <cell r="B1554" t="str">
            <v>KEO510</v>
          </cell>
          <cell r="C1554" t="str">
            <v>Keo, Đường kính gốc từ trên 5-10 cm</v>
          </cell>
          <cell r="D1554" t="str">
            <v>Keo, đường kính bằng 9 cm</v>
          </cell>
          <cell r="E1554" t="str">
            <v>cây</v>
          </cell>
          <cell r="F1554">
            <v>109000</v>
          </cell>
        </row>
        <row r="1555">
          <cell r="A1555" t="str">
            <v>KEO10</v>
          </cell>
          <cell r="B1555" t="str">
            <v>KEO510</v>
          </cell>
          <cell r="C1555" t="str">
            <v>Keo, Đường kính gốc từ trên 5-10 cm</v>
          </cell>
          <cell r="D1555" t="str">
            <v>Keo, đường kính bằng 10 cm</v>
          </cell>
          <cell r="E1555" t="str">
            <v>cây</v>
          </cell>
          <cell r="F1555">
            <v>109000</v>
          </cell>
        </row>
        <row r="1556">
          <cell r="A1556" t="str">
            <v>KEO11</v>
          </cell>
          <cell r="B1556" t="str">
            <v>KEO1013</v>
          </cell>
          <cell r="C1556" t="str">
            <v>Keo, Đường kính gốc từ trên 10-13 cm</v>
          </cell>
          <cell r="D1556" t="str">
            <v>Keo, đường kính bằng 11 cm</v>
          </cell>
          <cell r="E1556" t="str">
            <v>cây</v>
          </cell>
          <cell r="F1556">
            <v>118000</v>
          </cell>
        </row>
        <row r="1557">
          <cell r="A1557" t="str">
            <v>KEO12</v>
          </cell>
          <cell r="B1557" t="str">
            <v>KEO1013</v>
          </cell>
          <cell r="C1557" t="str">
            <v>Keo, Đường kính gốc từ trên 10-13 cm</v>
          </cell>
          <cell r="D1557" t="str">
            <v>Keo, đường kính bằng 12 cm</v>
          </cell>
          <cell r="E1557" t="str">
            <v>cây</v>
          </cell>
          <cell r="F1557">
            <v>118000</v>
          </cell>
        </row>
        <row r="1558">
          <cell r="A1558" t="str">
            <v>KEO13</v>
          </cell>
          <cell r="B1558" t="str">
            <v>KEO1013</v>
          </cell>
          <cell r="C1558" t="str">
            <v>Keo, Đường kính gốc từ trên 10-13 cm</v>
          </cell>
          <cell r="D1558" t="str">
            <v>Keo, đường kính bằng 13 cm</v>
          </cell>
          <cell r="E1558" t="str">
            <v>cây</v>
          </cell>
          <cell r="F1558">
            <v>118000</v>
          </cell>
        </row>
        <row r="1559">
          <cell r="A1559" t="str">
            <v>KEO14</v>
          </cell>
          <cell r="B1559" t="str">
            <v>KEO1320</v>
          </cell>
          <cell r="C1559" t="str">
            <v>Keo, Đường kính gốc từ trên 13-20 cm</v>
          </cell>
          <cell r="D1559" t="str">
            <v>Keo, đường kính bằng 14 cm</v>
          </cell>
          <cell r="E1559" t="str">
            <v>cây</v>
          </cell>
          <cell r="F1559">
            <v>154000</v>
          </cell>
        </row>
        <row r="1560">
          <cell r="A1560" t="str">
            <v>KEO15</v>
          </cell>
          <cell r="B1560" t="str">
            <v>KEO1320</v>
          </cell>
          <cell r="C1560" t="str">
            <v>Keo, Đường kính gốc từ trên 13-20 cm</v>
          </cell>
          <cell r="D1560" t="str">
            <v>Keo, đường kính bằng 15 cm</v>
          </cell>
          <cell r="E1560" t="str">
            <v>cây</v>
          </cell>
          <cell r="F1560">
            <v>154000</v>
          </cell>
        </row>
        <row r="1561">
          <cell r="A1561" t="str">
            <v>KEO16</v>
          </cell>
          <cell r="B1561" t="str">
            <v>KEO1320</v>
          </cell>
          <cell r="C1561" t="str">
            <v>Keo, Đường kính gốc từ trên 13-20 cm</v>
          </cell>
          <cell r="D1561" t="str">
            <v>Keo, đường kính bằng 16 cm</v>
          </cell>
          <cell r="E1561" t="str">
            <v>cây</v>
          </cell>
          <cell r="F1561">
            <v>154000</v>
          </cell>
        </row>
        <row r="1562">
          <cell r="A1562" t="str">
            <v>KEO17</v>
          </cell>
          <cell r="B1562" t="str">
            <v>KEO1320</v>
          </cell>
          <cell r="C1562" t="str">
            <v>Keo, Đường kính gốc từ trên 13-20 cm</v>
          </cell>
          <cell r="D1562" t="str">
            <v>Keo, đường kính bằng 17 cm</v>
          </cell>
          <cell r="E1562" t="str">
            <v>cây</v>
          </cell>
          <cell r="F1562">
            <v>154000</v>
          </cell>
        </row>
        <row r="1563">
          <cell r="A1563" t="str">
            <v>KEO18</v>
          </cell>
          <cell r="B1563" t="str">
            <v>KEO1320</v>
          </cell>
          <cell r="C1563" t="str">
            <v>Keo, Đường kính gốc từ trên 13-20 cm</v>
          </cell>
          <cell r="D1563" t="str">
            <v>Keo, đường kính bằng 18 cm</v>
          </cell>
          <cell r="E1563" t="str">
            <v>cây</v>
          </cell>
          <cell r="F1563">
            <v>154000</v>
          </cell>
        </row>
        <row r="1564">
          <cell r="A1564" t="str">
            <v>KEO19</v>
          </cell>
          <cell r="B1564" t="str">
            <v>KEO1320</v>
          </cell>
          <cell r="C1564" t="str">
            <v>Keo, Đường kính gốc từ trên 13-20 cm</v>
          </cell>
          <cell r="D1564" t="str">
            <v>Keo, đường kính bằng 19 cm</v>
          </cell>
          <cell r="E1564" t="str">
            <v>cây</v>
          </cell>
          <cell r="F1564">
            <v>154000</v>
          </cell>
        </row>
        <row r="1565">
          <cell r="A1565" t="str">
            <v>KEO20</v>
          </cell>
          <cell r="B1565" t="str">
            <v>KEO1320</v>
          </cell>
          <cell r="C1565" t="str">
            <v>Keo, Đường kính gốc từ trên 13-20 cm</v>
          </cell>
          <cell r="D1565" t="str">
            <v>Keo, đường kính bằng 20 cm</v>
          </cell>
          <cell r="E1565" t="str">
            <v>cây</v>
          </cell>
          <cell r="F1565">
            <v>154000</v>
          </cell>
        </row>
        <row r="1566">
          <cell r="A1566" t="str">
            <v>KEO21</v>
          </cell>
          <cell r="B1566" t="str">
            <v>KEO2050</v>
          </cell>
          <cell r="C1566" t="str">
            <v>Keo, Đường kính gốc từ trên 20- 50 cm</v>
          </cell>
          <cell r="D1566" t="str">
            <v>Keo, đường kính bằng 21 cm</v>
          </cell>
          <cell r="E1566" t="str">
            <v>cây</v>
          </cell>
          <cell r="F1566">
            <v>181000</v>
          </cell>
        </row>
        <row r="1567">
          <cell r="A1567" t="str">
            <v>KEO22</v>
          </cell>
          <cell r="B1567" t="str">
            <v>KEO2050</v>
          </cell>
          <cell r="C1567" t="str">
            <v>Keo, Đường kính gốc từ trên 20- 50 cm</v>
          </cell>
          <cell r="D1567" t="str">
            <v>Keo, đường kính bằng 22 cm</v>
          </cell>
          <cell r="E1567" t="str">
            <v>cây</v>
          </cell>
          <cell r="F1567">
            <v>181000</v>
          </cell>
        </row>
        <row r="1568">
          <cell r="A1568" t="str">
            <v>KEO23</v>
          </cell>
          <cell r="B1568" t="str">
            <v>KEO2050</v>
          </cell>
          <cell r="C1568" t="str">
            <v>Keo, Đường kính gốc từ trên 20- 50 cm</v>
          </cell>
          <cell r="D1568" t="str">
            <v>Keo, đường kính bằng 23 cm</v>
          </cell>
          <cell r="E1568" t="str">
            <v>cây</v>
          </cell>
          <cell r="F1568">
            <v>181000</v>
          </cell>
        </row>
        <row r="1569">
          <cell r="A1569" t="str">
            <v>KEO24</v>
          </cell>
          <cell r="B1569" t="str">
            <v>KEO2050</v>
          </cell>
          <cell r="C1569" t="str">
            <v>Keo, Đường kính gốc từ trên 20- 50 cm</v>
          </cell>
          <cell r="D1569" t="str">
            <v>Keo, đường kính bằng 24 cm</v>
          </cell>
          <cell r="E1569" t="str">
            <v>cây</v>
          </cell>
          <cell r="F1569">
            <v>181000</v>
          </cell>
        </row>
        <row r="1570">
          <cell r="A1570" t="str">
            <v>KEO25</v>
          </cell>
          <cell r="B1570" t="str">
            <v>KEO2050</v>
          </cell>
          <cell r="C1570" t="str">
            <v>Keo, Đường kính gốc từ trên 20- 50 cm</v>
          </cell>
          <cell r="D1570" t="str">
            <v>Keo, đường kính bằng 25 cm</v>
          </cell>
          <cell r="E1570" t="str">
            <v>cây</v>
          </cell>
          <cell r="F1570">
            <v>181000</v>
          </cell>
        </row>
        <row r="1571">
          <cell r="A1571" t="str">
            <v>KEO26</v>
          </cell>
          <cell r="B1571" t="str">
            <v>KEO2050</v>
          </cell>
          <cell r="C1571" t="str">
            <v>Keo, Đường kính gốc từ trên 20- 50 cm</v>
          </cell>
          <cell r="D1571" t="str">
            <v>Keo, đường kính bằng 26 cm</v>
          </cell>
          <cell r="E1571" t="str">
            <v>cây</v>
          </cell>
          <cell r="F1571">
            <v>181000</v>
          </cell>
        </row>
        <row r="1572">
          <cell r="A1572" t="str">
            <v>KEO27</v>
          </cell>
          <cell r="B1572" t="str">
            <v>KEO2050</v>
          </cell>
          <cell r="C1572" t="str">
            <v>Keo, Đường kính gốc từ trên 20- 50 cm</v>
          </cell>
          <cell r="D1572" t="str">
            <v>Keo, đường kính bằng 27 cm</v>
          </cell>
          <cell r="E1572" t="str">
            <v>cây</v>
          </cell>
          <cell r="F1572">
            <v>181000</v>
          </cell>
        </row>
        <row r="1573">
          <cell r="A1573" t="str">
            <v>KEO28</v>
          </cell>
          <cell r="B1573" t="str">
            <v>KEO2050</v>
          </cell>
          <cell r="C1573" t="str">
            <v>Keo, Đường kính gốc từ trên 20- 50 cm</v>
          </cell>
          <cell r="D1573" t="str">
            <v>Keo, đường kính bằng 28 cm</v>
          </cell>
          <cell r="E1573" t="str">
            <v>cây</v>
          </cell>
          <cell r="F1573">
            <v>181000</v>
          </cell>
        </row>
        <row r="1574">
          <cell r="A1574" t="str">
            <v>KEO29</v>
          </cell>
          <cell r="B1574" t="str">
            <v>KEO2050</v>
          </cell>
          <cell r="C1574" t="str">
            <v>Keo, Đường kính gốc từ trên 20- 50 cm</v>
          </cell>
          <cell r="D1574" t="str">
            <v>Keo, đường kính bằng 29 cm</v>
          </cell>
          <cell r="E1574" t="str">
            <v>cây</v>
          </cell>
          <cell r="F1574">
            <v>181000</v>
          </cell>
        </row>
        <row r="1575">
          <cell r="A1575" t="str">
            <v>KEO30</v>
          </cell>
          <cell r="B1575" t="str">
            <v>KEO2050</v>
          </cell>
          <cell r="C1575" t="str">
            <v>Keo, Đường kính gốc từ trên 20- 50 cm</v>
          </cell>
          <cell r="D1575" t="str">
            <v>Keo, đường kính bằng 30 cm</v>
          </cell>
          <cell r="E1575" t="str">
            <v>cây</v>
          </cell>
          <cell r="F1575">
            <v>181000</v>
          </cell>
        </row>
        <row r="1576">
          <cell r="A1576" t="str">
            <v>KEO31</v>
          </cell>
          <cell r="B1576" t="str">
            <v>KEO2050</v>
          </cell>
          <cell r="C1576" t="str">
            <v>Keo, Đường kính gốc từ trên 20- 50 cm</v>
          </cell>
          <cell r="D1576" t="str">
            <v>Keo, đường kính bằng 31 cm</v>
          </cell>
          <cell r="E1576" t="str">
            <v>cây</v>
          </cell>
          <cell r="F1576">
            <v>181000</v>
          </cell>
        </row>
        <row r="1577">
          <cell r="A1577" t="str">
            <v>KEO32</v>
          </cell>
          <cell r="B1577" t="str">
            <v>KEO2050</v>
          </cell>
          <cell r="C1577" t="str">
            <v>Keo, Đường kính gốc từ trên 20- 50 cm</v>
          </cell>
          <cell r="D1577" t="str">
            <v>Keo, đường kính bằng 32 cm</v>
          </cell>
          <cell r="E1577" t="str">
            <v>cây</v>
          </cell>
          <cell r="F1577">
            <v>181000</v>
          </cell>
        </row>
        <row r="1578">
          <cell r="A1578" t="str">
            <v>KEO33</v>
          </cell>
          <cell r="B1578" t="str">
            <v>KEO2050</v>
          </cell>
          <cell r="C1578" t="str">
            <v>Keo, Đường kính gốc từ trên 20- 50 cm</v>
          </cell>
          <cell r="D1578" t="str">
            <v>Keo, đường kính bằng 33 cm</v>
          </cell>
          <cell r="E1578" t="str">
            <v>cây</v>
          </cell>
          <cell r="F1578">
            <v>181000</v>
          </cell>
        </row>
        <row r="1579">
          <cell r="A1579" t="str">
            <v>KEO34</v>
          </cell>
          <cell r="B1579" t="str">
            <v>KEO2050</v>
          </cell>
          <cell r="C1579" t="str">
            <v>Keo, Đường kính gốc từ trên 20- 50 cm</v>
          </cell>
          <cell r="D1579" t="str">
            <v>Keo, đường kính bằng 34 cm</v>
          </cell>
          <cell r="E1579" t="str">
            <v>cây</v>
          </cell>
          <cell r="F1579">
            <v>181000</v>
          </cell>
        </row>
        <row r="1580">
          <cell r="A1580" t="str">
            <v>KEO35</v>
          </cell>
          <cell r="B1580" t="str">
            <v>KEO2050</v>
          </cell>
          <cell r="C1580" t="str">
            <v>Keo, Đường kính gốc từ trên 20- 50 cm</v>
          </cell>
          <cell r="D1580" t="str">
            <v>Keo, đường kính bằng 35 cm</v>
          </cell>
          <cell r="E1580" t="str">
            <v>cây</v>
          </cell>
          <cell r="F1580">
            <v>181000</v>
          </cell>
        </row>
        <row r="1581">
          <cell r="A1581" t="str">
            <v>KEO36</v>
          </cell>
          <cell r="B1581" t="str">
            <v>KEO2050</v>
          </cell>
          <cell r="C1581" t="str">
            <v>Keo, Đường kính gốc từ trên 20- 50 cm</v>
          </cell>
          <cell r="D1581" t="str">
            <v>Keo, đường kính bằng 36 cm</v>
          </cell>
          <cell r="E1581" t="str">
            <v>cây</v>
          </cell>
          <cell r="F1581">
            <v>181000</v>
          </cell>
        </row>
        <row r="1582">
          <cell r="A1582" t="str">
            <v>KEO37</v>
          </cell>
          <cell r="B1582" t="str">
            <v>KEO2050</v>
          </cell>
          <cell r="C1582" t="str">
            <v>Keo, Đường kính gốc từ trên 20- 50 cm</v>
          </cell>
          <cell r="D1582" t="str">
            <v>Keo, đường kính bằng 37 cm</v>
          </cell>
          <cell r="E1582" t="str">
            <v>cây</v>
          </cell>
          <cell r="F1582">
            <v>181000</v>
          </cell>
        </row>
        <row r="1583">
          <cell r="A1583" t="str">
            <v>KEO38</v>
          </cell>
          <cell r="B1583" t="str">
            <v>KEO2050</v>
          </cell>
          <cell r="C1583" t="str">
            <v>Keo, Đường kính gốc từ trên 20- 50 cm</v>
          </cell>
          <cell r="D1583" t="str">
            <v>Keo, đường kính bằng 38 cm</v>
          </cell>
          <cell r="E1583" t="str">
            <v>cây</v>
          </cell>
          <cell r="F1583">
            <v>181000</v>
          </cell>
        </row>
        <row r="1584">
          <cell r="A1584" t="str">
            <v>KEO39</v>
          </cell>
          <cell r="B1584" t="str">
            <v>KEO2050</v>
          </cell>
          <cell r="C1584" t="str">
            <v>Keo, Đường kính gốc từ trên 20- 50 cm</v>
          </cell>
          <cell r="D1584" t="str">
            <v>Keo, đường kính bằng 39 cm</v>
          </cell>
          <cell r="E1584" t="str">
            <v>cây</v>
          </cell>
          <cell r="F1584">
            <v>181000</v>
          </cell>
        </row>
        <row r="1585">
          <cell r="A1585" t="str">
            <v>KEO40</v>
          </cell>
          <cell r="B1585" t="str">
            <v>KEO2050</v>
          </cell>
          <cell r="C1585" t="str">
            <v>Keo, Đường kính gốc từ trên 20- 50 cm</v>
          </cell>
          <cell r="D1585" t="str">
            <v>Keo, đường kính bằng 40 cm</v>
          </cell>
          <cell r="E1585" t="str">
            <v>cây</v>
          </cell>
          <cell r="F1585">
            <v>181000</v>
          </cell>
        </row>
        <row r="1586">
          <cell r="A1586" t="str">
            <v>KEO41</v>
          </cell>
          <cell r="B1586" t="str">
            <v>KEO2050</v>
          </cell>
          <cell r="C1586" t="str">
            <v>Keo, Đường kính gốc từ trên 20- 50 cm</v>
          </cell>
          <cell r="D1586" t="str">
            <v>Keo, đường kính bằng 41 cm</v>
          </cell>
          <cell r="E1586" t="str">
            <v>cây</v>
          </cell>
          <cell r="F1586">
            <v>181000</v>
          </cell>
        </row>
        <row r="1587">
          <cell r="A1587" t="str">
            <v>KEO42</v>
          </cell>
          <cell r="B1587" t="str">
            <v>KEO2050</v>
          </cell>
          <cell r="C1587" t="str">
            <v>Keo, Đường kính gốc từ trên 20- 50 cm</v>
          </cell>
          <cell r="D1587" t="str">
            <v>Keo, đường kính bằng 42 cm</v>
          </cell>
          <cell r="E1587" t="str">
            <v>cây</v>
          </cell>
          <cell r="F1587">
            <v>181000</v>
          </cell>
        </row>
        <row r="1588">
          <cell r="A1588" t="str">
            <v>KEO43</v>
          </cell>
          <cell r="B1588" t="str">
            <v>KEO2050</v>
          </cell>
          <cell r="C1588" t="str">
            <v>Keo, Đường kính gốc từ trên 20- 50 cm</v>
          </cell>
          <cell r="D1588" t="str">
            <v>Keo, đường kính bằng 43 cm</v>
          </cell>
          <cell r="E1588" t="str">
            <v>cây</v>
          </cell>
          <cell r="F1588">
            <v>181000</v>
          </cell>
        </row>
        <row r="1589">
          <cell r="A1589" t="str">
            <v>KEO44</v>
          </cell>
          <cell r="B1589" t="str">
            <v>KEO2050</v>
          </cell>
          <cell r="C1589" t="str">
            <v>Keo, Đường kính gốc từ trên 20- 50 cm</v>
          </cell>
          <cell r="D1589" t="str">
            <v>Keo, đường kính bằng 44 cm</v>
          </cell>
          <cell r="E1589" t="str">
            <v>cây</v>
          </cell>
          <cell r="F1589">
            <v>181000</v>
          </cell>
        </row>
        <row r="1590">
          <cell r="A1590" t="str">
            <v>KEO45</v>
          </cell>
          <cell r="B1590" t="str">
            <v>KEO2050</v>
          </cell>
          <cell r="C1590" t="str">
            <v>Keo, Đường kính gốc từ trên 20- 50 cm</v>
          </cell>
          <cell r="D1590" t="str">
            <v>Keo, đường kính bằng 45 cm</v>
          </cell>
          <cell r="E1590" t="str">
            <v>cây</v>
          </cell>
          <cell r="F1590">
            <v>181000</v>
          </cell>
        </row>
        <row r="1591">
          <cell r="A1591" t="str">
            <v>KEO46</v>
          </cell>
          <cell r="B1591" t="str">
            <v>KEO2050</v>
          </cell>
          <cell r="C1591" t="str">
            <v>Keo, Đường kính gốc từ trên 20- 50 cm</v>
          </cell>
          <cell r="D1591" t="str">
            <v>Keo, đường kính bằng 46 cm</v>
          </cell>
          <cell r="E1591" t="str">
            <v>cây</v>
          </cell>
          <cell r="F1591">
            <v>181000</v>
          </cell>
        </row>
        <row r="1592">
          <cell r="A1592" t="str">
            <v>KEO47</v>
          </cell>
          <cell r="B1592" t="str">
            <v>KEO2050</v>
          </cell>
          <cell r="C1592" t="str">
            <v>Keo, Đường kính gốc từ trên 20- 50 cm</v>
          </cell>
          <cell r="D1592" t="str">
            <v>Keo, đường kính bằng 47 cm</v>
          </cell>
          <cell r="E1592" t="str">
            <v>cây</v>
          </cell>
          <cell r="F1592">
            <v>181000</v>
          </cell>
        </row>
        <row r="1593">
          <cell r="A1593" t="str">
            <v>KEO48</v>
          </cell>
          <cell r="B1593" t="str">
            <v>KEO2050</v>
          </cell>
          <cell r="C1593" t="str">
            <v>Keo, Đường kính gốc từ trên 20- 50 cm</v>
          </cell>
          <cell r="D1593" t="str">
            <v>Keo, đường kính bằng 48 cm</v>
          </cell>
          <cell r="E1593" t="str">
            <v>cây</v>
          </cell>
          <cell r="F1593">
            <v>181000</v>
          </cell>
        </row>
        <row r="1594">
          <cell r="A1594" t="str">
            <v>KEO49</v>
          </cell>
          <cell r="B1594" t="str">
            <v>KEO2050</v>
          </cell>
          <cell r="C1594" t="str">
            <v>Keo, Đường kính gốc từ trên 20- 50 cm</v>
          </cell>
          <cell r="D1594" t="str">
            <v>Keo, đường kính bằng 49 cm</v>
          </cell>
          <cell r="E1594" t="str">
            <v>cây</v>
          </cell>
          <cell r="F1594">
            <v>181000</v>
          </cell>
        </row>
        <row r="1595">
          <cell r="A1595" t="str">
            <v>KEO50</v>
          </cell>
          <cell r="B1595" t="str">
            <v>KEO2050</v>
          </cell>
          <cell r="C1595" t="str">
            <v>Keo, Đường kính gốc từ trên 20- 50 cm</v>
          </cell>
          <cell r="D1595" t="str">
            <v>Keo, đường kính bằng 50 cm</v>
          </cell>
          <cell r="E1595" t="str">
            <v>cây</v>
          </cell>
          <cell r="F1595">
            <v>181000</v>
          </cell>
        </row>
        <row r="1596">
          <cell r="A1596" t="str">
            <v>KEO51</v>
          </cell>
          <cell r="B1596" t="str">
            <v>KEO5050</v>
          </cell>
          <cell r="C1596" t="str">
            <v>Keo, Đường kính gốc từ trên50 cm trở lên</v>
          </cell>
          <cell r="D1596" t="str">
            <v>Keo, đường kính bằng 51 cm</v>
          </cell>
          <cell r="E1596" t="str">
            <v>cây</v>
          </cell>
          <cell r="F1596">
            <v>234000</v>
          </cell>
        </row>
        <row r="1597">
          <cell r="A1597" t="str">
            <v>KEO52</v>
          </cell>
          <cell r="B1597" t="str">
            <v>KEO5050</v>
          </cell>
          <cell r="C1597" t="str">
            <v>Keo, Đường kính gốc từ trên50 cm trở lên</v>
          </cell>
          <cell r="D1597" t="str">
            <v>Keo, đường kính bằng 52 cm</v>
          </cell>
          <cell r="E1597" t="str">
            <v>cây</v>
          </cell>
          <cell r="F1597">
            <v>234000</v>
          </cell>
        </row>
        <row r="1598">
          <cell r="A1598" t="str">
            <v>KEO53</v>
          </cell>
          <cell r="B1598" t="str">
            <v>KEO5050</v>
          </cell>
          <cell r="C1598" t="str">
            <v>Keo, Đường kính gốc từ trên50 cm trở lên</v>
          </cell>
          <cell r="D1598" t="str">
            <v>Keo, đường kính bằng 53 cm</v>
          </cell>
          <cell r="E1598" t="str">
            <v>cây</v>
          </cell>
          <cell r="F1598">
            <v>234000</v>
          </cell>
        </row>
        <row r="1599">
          <cell r="A1599" t="str">
            <v>KEO54</v>
          </cell>
          <cell r="B1599" t="str">
            <v>KEO5050</v>
          </cell>
          <cell r="C1599" t="str">
            <v>Keo, Đường kính gốc từ trên50 cm trở lên</v>
          </cell>
          <cell r="D1599" t="str">
            <v>Keo, đường kính bằng 54 cm</v>
          </cell>
          <cell r="E1599" t="str">
            <v>cây</v>
          </cell>
          <cell r="F1599">
            <v>234000</v>
          </cell>
        </row>
        <row r="1600">
          <cell r="A1600" t="str">
            <v>KEO55</v>
          </cell>
          <cell r="B1600" t="str">
            <v>KEO5050</v>
          </cell>
          <cell r="C1600" t="str">
            <v>Keo, Đường kính gốc từ trên50 cm trở lên</v>
          </cell>
          <cell r="D1600" t="str">
            <v>Keo, đường kính bằng 55 cm</v>
          </cell>
          <cell r="E1600" t="str">
            <v>cây</v>
          </cell>
          <cell r="F1600">
            <v>234000</v>
          </cell>
        </row>
        <row r="1601">
          <cell r="A1601" t="str">
            <v>KEO56</v>
          </cell>
          <cell r="B1601" t="str">
            <v>KEO5050</v>
          </cell>
          <cell r="C1601" t="str">
            <v>Keo, Đường kính gốc từ trên50 cm trở lên</v>
          </cell>
          <cell r="D1601" t="str">
            <v>Keo, đường kính bằng 56 cm</v>
          </cell>
          <cell r="E1601" t="str">
            <v>cây</v>
          </cell>
          <cell r="F1601">
            <v>234000</v>
          </cell>
        </row>
        <row r="1602">
          <cell r="A1602" t="str">
            <v>KEO57</v>
          </cell>
          <cell r="B1602" t="str">
            <v>KEO5050</v>
          </cell>
          <cell r="C1602" t="str">
            <v>Keo, Đường kính gốc từ trên50 cm trở lên</v>
          </cell>
          <cell r="D1602" t="str">
            <v>Keo, đường kính bằng 57 cm</v>
          </cell>
          <cell r="E1602" t="str">
            <v>cây</v>
          </cell>
          <cell r="F1602">
            <v>234000</v>
          </cell>
        </row>
        <row r="1603">
          <cell r="A1603" t="str">
            <v>KEO58</v>
          </cell>
          <cell r="B1603" t="str">
            <v>KEO5050</v>
          </cell>
          <cell r="C1603" t="str">
            <v>Keo, Đường kính gốc từ trên50 cm trở lên</v>
          </cell>
          <cell r="D1603" t="str">
            <v>Keo, đường kính bằng 58 cm</v>
          </cell>
          <cell r="E1603" t="str">
            <v>cây</v>
          </cell>
          <cell r="F1603">
            <v>234000</v>
          </cell>
        </row>
        <row r="1604">
          <cell r="A1604" t="str">
            <v>KEO59</v>
          </cell>
          <cell r="B1604" t="str">
            <v>KEO5050</v>
          </cell>
          <cell r="C1604" t="str">
            <v>Keo, Đường kính gốc từ trên50 cm trở lên</v>
          </cell>
          <cell r="D1604" t="str">
            <v>Keo, đường kính bằng 59 cm</v>
          </cell>
          <cell r="E1604" t="str">
            <v>cây</v>
          </cell>
          <cell r="F1604">
            <v>234000</v>
          </cell>
        </row>
        <row r="1605">
          <cell r="A1605" t="str">
            <v>KEO60</v>
          </cell>
          <cell r="B1605" t="str">
            <v>KEO5050</v>
          </cell>
          <cell r="C1605" t="str">
            <v>Keo, Đường kính gốc từ trên50 cm trở lên</v>
          </cell>
          <cell r="D1605" t="str">
            <v>Keo, đường kính bằng 60 cm</v>
          </cell>
          <cell r="E1605" t="str">
            <v>cây</v>
          </cell>
          <cell r="F1605">
            <v>234000</v>
          </cell>
        </row>
        <row r="1606">
          <cell r="A1606" t="str">
            <v>XOAN1</v>
          </cell>
          <cell r="B1606" t="str">
            <v>XOAN15</v>
          </cell>
          <cell r="C1606" t="str">
            <v>Xoan, Đường kính gốc &lt; 5 cm</v>
          </cell>
          <cell r="D1606" t="str">
            <v>Xoan, đường kính bằng 1 cm</v>
          </cell>
          <cell r="E1606" t="str">
            <v>cây</v>
          </cell>
          <cell r="F1606">
            <v>51000</v>
          </cell>
        </row>
        <row r="1607">
          <cell r="A1607" t="str">
            <v>XOAN2</v>
          </cell>
          <cell r="B1607" t="str">
            <v>XOAN15</v>
          </cell>
          <cell r="C1607" t="str">
            <v>Xoan, Đường kính gốc &lt; 5 cm</v>
          </cell>
          <cell r="D1607" t="str">
            <v>Xoan, đường kính bằng 2 cm</v>
          </cell>
          <cell r="E1607" t="str">
            <v>cây</v>
          </cell>
          <cell r="F1607">
            <v>51000</v>
          </cell>
        </row>
        <row r="1608">
          <cell r="A1608" t="str">
            <v>XOAN3</v>
          </cell>
          <cell r="B1608" t="str">
            <v>XOAN15</v>
          </cell>
          <cell r="C1608" t="str">
            <v>Xoan, Đường kính gốc &lt; 5 cm</v>
          </cell>
          <cell r="D1608" t="str">
            <v>Xoan, đường kính bằng 3 cm</v>
          </cell>
          <cell r="E1608" t="str">
            <v>cây</v>
          </cell>
          <cell r="F1608">
            <v>51000</v>
          </cell>
        </row>
        <row r="1609">
          <cell r="A1609" t="str">
            <v>XOAN4</v>
          </cell>
          <cell r="B1609" t="str">
            <v>XOAN15</v>
          </cell>
          <cell r="C1609" t="str">
            <v>Xoan, Đường kính gốc &lt; 5 cm</v>
          </cell>
          <cell r="D1609" t="str">
            <v>Xoan, đường kính bằng 4 cm</v>
          </cell>
          <cell r="E1609" t="str">
            <v>cây</v>
          </cell>
          <cell r="F1609">
            <v>51000</v>
          </cell>
        </row>
        <row r="1610">
          <cell r="A1610" t="str">
            <v>XOAN5</v>
          </cell>
          <cell r="B1610" t="str">
            <v>XOAN510</v>
          </cell>
          <cell r="C1610" t="str">
            <v>Xoan, Đường kính gốc từ trên 5-10 cm</v>
          </cell>
          <cell r="D1610" t="str">
            <v>Xoan, đường kính bằng 5 cm</v>
          </cell>
          <cell r="E1610" t="str">
            <v>cây</v>
          </cell>
          <cell r="F1610">
            <v>109000</v>
          </cell>
        </row>
        <row r="1611">
          <cell r="A1611" t="str">
            <v>XOAN6</v>
          </cell>
          <cell r="B1611" t="str">
            <v>XOAN510</v>
          </cell>
          <cell r="C1611" t="str">
            <v>Xoan, Đường kính gốc từ trên 5-10 cm</v>
          </cell>
          <cell r="D1611" t="str">
            <v>Xoan, đường kính bằng 6 cm</v>
          </cell>
          <cell r="E1611" t="str">
            <v>cây</v>
          </cell>
          <cell r="F1611">
            <v>109000</v>
          </cell>
        </row>
        <row r="1612">
          <cell r="A1612" t="str">
            <v>XOAN7</v>
          </cell>
          <cell r="B1612" t="str">
            <v>XOAN510</v>
          </cell>
          <cell r="C1612" t="str">
            <v>Xoan, Đường kính gốc từ trên 5-10 cm</v>
          </cell>
          <cell r="D1612" t="str">
            <v>Xoan, đường kính bằng 7 cm</v>
          </cell>
          <cell r="E1612" t="str">
            <v>cây</v>
          </cell>
          <cell r="F1612">
            <v>109000</v>
          </cell>
        </row>
        <row r="1613">
          <cell r="A1613" t="str">
            <v>XOAN8</v>
          </cell>
          <cell r="B1613" t="str">
            <v>XOAN510</v>
          </cell>
          <cell r="C1613" t="str">
            <v>Xoan, Đường kính gốc từ trên 5-10 cm</v>
          </cell>
          <cell r="D1613" t="str">
            <v>Xoan, đường kính bằng 8 cm</v>
          </cell>
          <cell r="E1613" t="str">
            <v>cây</v>
          </cell>
          <cell r="F1613">
            <v>109000</v>
          </cell>
        </row>
        <row r="1614">
          <cell r="A1614" t="str">
            <v>XOAN9</v>
          </cell>
          <cell r="B1614" t="str">
            <v>XOAN510</v>
          </cell>
          <cell r="C1614" t="str">
            <v>Xoan, Đường kính gốc từ trên 5-10 cm</v>
          </cell>
          <cell r="D1614" t="str">
            <v>Xoan, đường kính bằng 9 cm</v>
          </cell>
          <cell r="E1614" t="str">
            <v>cây</v>
          </cell>
          <cell r="F1614">
            <v>109000</v>
          </cell>
        </row>
        <row r="1615">
          <cell r="A1615" t="str">
            <v>XOAN10</v>
          </cell>
          <cell r="B1615" t="str">
            <v>XOAN510</v>
          </cell>
          <cell r="C1615" t="str">
            <v>Xoan, Đường kính gốc từ trên 5-10 cm</v>
          </cell>
          <cell r="D1615" t="str">
            <v>Xoan, đường kính bằng 10 cm</v>
          </cell>
          <cell r="E1615" t="str">
            <v>cây</v>
          </cell>
          <cell r="F1615">
            <v>109000</v>
          </cell>
        </row>
        <row r="1616">
          <cell r="A1616" t="str">
            <v>XOAN11</v>
          </cell>
          <cell r="B1616" t="str">
            <v>XOAN1013</v>
          </cell>
          <cell r="C1616" t="str">
            <v>Xoan, Đường kính gốc từ trên 10-13 cm</v>
          </cell>
          <cell r="D1616" t="str">
            <v>Xoan, đường kính bằng 11 cm</v>
          </cell>
          <cell r="E1616" t="str">
            <v>cây</v>
          </cell>
          <cell r="F1616">
            <v>118000</v>
          </cell>
        </row>
        <row r="1617">
          <cell r="A1617" t="str">
            <v>XOAN12</v>
          </cell>
          <cell r="B1617" t="str">
            <v>XOAN1013</v>
          </cell>
          <cell r="C1617" t="str">
            <v>Xoan, Đường kính gốc từ trên 10-13 cm</v>
          </cell>
          <cell r="D1617" t="str">
            <v>Xoan, đường kính bằng 12 cm</v>
          </cell>
          <cell r="E1617" t="str">
            <v>cây</v>
          </cell>
          <cell r="F1617">
            <v>118000</v>
          </cell>
        </row>
        <row r="1618">
          <cell r="A1618" t="str">
            <v>XOAN13</v>
          </cell>
          <cell r="B1618" t="str">
            <v>XOAN1013</v>
          </cell>
          <cell r="C1618" t="str">
            <v>Xoan, Đường kính gốc từ trên 10-13 cm</v>
          </cell>
          <cell r="D1618" t="str">
            <v>Xoan, đường kính bằng 13 cm</v>
          </cell>
          <cell r="E1618" t="str">
            <v>cây</v>
          </cell>
          <cell r="F1618">
            <v>118000</v>
          </cell>
        </row>
        <row r="1619">
          <cell r="A1619" t="str">
            <v>XOAN14</v>
          </cell>
          <cell r="B1619" t="str">
            <v>XOAN1320</v>
          </cell>
          <cell r="C1619" t="str">
            <v>Xoan, Đường kính gốc từ trên 13-20 cm</v>
          </cell>
          <cell r="D1619" t="str">
            <v>Xoan, đường kính bằng 14 cm</v>
          </cell>
          <cell r="E1619" t="str">
            <v>cây</v>
          </cell>
          <cell r="F1619">
            <v>154000</v>
          </cell>
        </row>
        <row r="1620">
          <cell r="A1620" t="str">
            <v>XOAN15</v>
          </cell>
          <cell r="B1620" t="str">
            <v>XOAN1320</v>
          </cell>
          <cell r="C1620" t="str">
            <v>Xoan, Đường kính gốc từ trên 13-20 cm</v>
          </cell>
          <cell r="D1620" t="str">
            <v>Xoan, đường kính bằng 15 cm</v>
          </cell>
          <cell r="E1620" t="str">
            <v>cây</v>
          </cell>
          <cell r="F1620">
            <v>154000</v>
          </cell>
        </row>
        <row r="1621">
          <cell r="A1621" t="str">
            <v>XOAN16</v>
          </cell>
          <cell r="B1621" t="str">
            <v>XOAN1320</v>
          </cell>
          <cell r="C1621" t="str">
            <v>Xoan, Đường kính gốc từ trên 13-20 cm</v>
          </cell>
          <cell r="D1621" t="str">
            <v>Xoan, đường kính bằng 16 cm</v>
          </cell>
          <cell r="E1621" t="str">
            <v>cây</v>
          </cell>
          <cell r="F1621">
            <v>154000</v>
          </cell>
        </row>
        <row r="1622">
          <cell r="A1622" t="str">
            <v>XOAN17</v>
          </cell>
          <cell r="B1622" t="str">
            <v>XOAN1320</v>
          </cell>
          <cell r="C1622" t="str">
            <v>Xoan, Đường kính gốc từ trên 13-20 cm</v>
          </cell>
          <cell r="D1622" t="str">
            <v>Xoan, đường kính bằng 17 cm</v>
          </cell>
          <cell r="E1622" t="str">
            <v>cây</v>
          </cell>
          <cell r="F1622">
            <v>154000</v>
          </cell>
        </row>
        <row r="1623">
          <cell r="A1623" t="str">
            <v>XOAN18</v>
          </cell>
          <cell r="B1623" t="str">
            <v>XOAN1320</v>
          </cell>
          <cell r="C1623" t="str">
            <v>Xoan, Đường kính gốc từ trên 13-20 cm</v>
          </cell>
          <cell r="D1623" t="str">
            <v>Xoan, đường kính bằng 18 cm</v>
          </cell>
          <cell r="E1623" t="str">
            <v>cây</v>
          </cell>
          <cell r="F1623">
            <v>154000</v>
          </cell>
        </row>
        <row r="1624">
          <cell r="A1624" t="str">
            <v>XOAN19</v>
          </cell>
          <cell r="B1624" t="str">
            <v>XOAN1320</v>
          </cell>
          <cell r="C1624" t="str">
            <v>Xoan, Đường kính gốc từ trên 13-20 cm</v>
          </cell>
          <cell r="D1624" t="str">
            <v>Xoan, đường kính bằng 19 cm</v>
          </cell>
          <cell r="E1624" t="str">
            <v>cây</v>
          </cell>
          <cell r="F1624">
            <v>154000</v>
          </cell>
        </row>
        <row r="1625">
          <cell r="A1625" t="str">
            <v>XOAN20</v>
          </cell>
          <cell r="B1625" t="str">
            <v>XOAN1320</v>
          </cell>
          <cell r="C1625" t="str">
            <v>Xoan, Đường kính gốc từ trên 13-20 cm</v>
          </cell>
          <cell r="D1625" t="str">
            <v>Xoan, đường kính bằng 20 cm</v>
          </cell>
          <cell r="E1625" t="str">
            <v>cây</v>
          </cell>
          <cell r="F1625">
            <v>154000</v>
          </cell>
        </row>
        <row r="1626">
          <cell r="A1626" t="str">
            <v>XOAN21</v>
          </cell>
          <cell r="B1626" t="str">
            <v>XOAN2050</v>
          </cell>
          <cell r="C1626" t="str">
            <v>Xoan, Đường kính gốc từ trên 20- 50 cm</v>
          </cell>
          <cell r="D1626" t="str">
            <v>Xoan, đường kính bằng 21 cm</v>
          </cell>
          <cell r="E1626" t="str">
            <v>cây</v>
          </cell>
          <cell r="F1626">
            <v>181000</v>
          </cell>
        </row>
        <row r="1627">
          <cell r="A1627" t="str">
            <v>XOAN22</v>
          </cell>
          <cell r="B1627" t="str">
            <v>XOAN2050</v>
          </cell>
          <cell r="C1627" t="str">
            <v>Xoan, Đường kính gốc từ trên 20- 50 cm</v>
          </cell>
          <cell r="D1627" t="str">
            <v>Xoan, đường kính bằng 22 cm</v>
          </cell>
          <cell r="E1627" t="str">
            <v>cây</v>
          </cell>
          <cell r="F1627">
            <v>181000</v>
          </cell>
        </row>
        <row r="1628">
          <cell r="A1628" t="str">
            <v>XOAN23</v>
          </cell>
          <cell r="B1628" t="str">
            <v>XOAN2050</v>
          </cell>
          <cell r="C1628" t="str">
            <v>Xoan, Đường kính gốc từ trên 20- 50 cm</v>
          </cell>
          <cell r="D1628" t="str">
            <v>Xoan, đường kính bằng 23 cm</v>
          </cell>
          <cell r="E1628" t="str">
            <v>cây</v>
          </cell>
          <cell r="F1628">
            <v>181000</v>
          </cell>
        </row>
        <row r="1629">
          <cell r="A1629" t="str">
            <v>XOAN24</v>
          </cell>
          <cell r="B1629" t="str">
            <v>XOAN2050</v>
          </cell>
          <cell r="C1629" t="str">
            <v>Xoan, Đường kính gốc từ trên 20- 50 cm</v>
          </cell>
          <cell r="D1629" t="str">
            <v>Xoan, đường kính bằng 24 cm</v>
          </cell>
          <cell r="E1629" t="str">
            <v>cây</v>
          </cell>
          <cell r="F1629">
            <v>181000</v>
          </cell>
        </row>
        <row r="1630">
          <cell r="A1630" t="str">
            <v>XOAN25</v>
          </cell>
          <cell r="B1630" t="str">
            <v>XOAN2050</v>
          </cell>
          <cell r="C1630" t="str">
            <v>Xoan, Đường kính gốc từ trên 20- 50 cm</v>
          </cell>
          <cell r="D1630" t="str">
            <v>Xoan, đường kính bằng 25 cm</v>
          </cell>
          <cell r="E1630" t="str">
            <v>cây</v>
          </cell>
          <cell r="F1630">
            <v>181000</v>
          </cell>
        </row>
        <row r="1631">
          <cell r="A1631" t="str">
            <v>XOAN26</v>
          </cell>
          <cell r="B1631" t="str">
            <v>XOAN2050</v>
          </cell>
          <cell r="C1631" t="str">
            <v>Xoan, Đường kính gốc từ trên 20- 50 cm</v>
          </cell>
          <cell r="D1631" t="str">
            <v>Xoan, đường kính bằng 26 cm</v>
          </cell>
          <cell r="E1631" t="str">
            <v>cây</v>
          </cell>
          <cell r="F1631">
            <v>181000</v>
          </cell>
        </row>
        <row r="1632">
          <cell r="A1632" t="str">
            <v>XOAN27</v>
          </cell>
          <cell r="B1632" t="str">
            <v>XOAN2050</v>
          </cell>
          <cell r="C1632" t="str">
            <v>Xoan, Đường kính gốc từ trên 20- 50 cm</v>
          </cell>
          <cell r="D1632" t="str">
            <v>Xoan, đường kính bằng 27 cm</v>
          </cell>
          <cell r="E1632" t="str">
            <v>cây</v>
          </cell>
          <cell r="F1632">
            <v>181000</v>
          </cell>
        </row>
        <row r="1633">
          <cell r="A1633" t="str">
            <v>XOAN28</v>
          </cell>
          <cell r="B1633" t="str">
            <v>XOAN2050</v>
          </cell>
          <cell r="C1633" t="str">
            <v>Xoan, Đường kính gốc từ trên 20- 50 cm</v>
          </cell>
          <cell r="D1633" t="str">
            <v>Xoan, đường kính bằng 28 cm</v>
          </cell>
          <cell r="E1633" t="str">
            <v>cây</v>
          </cell>
          <cell r="F1633">
            <v>181000</v>
          </cell>
        </row>
        <row r="1634">
          <cell r="A1634" t="str">
            <v>XOAN29</v>
          </cell>
          <cell r="B1634" t="str">
            <v>XOAN2050</v>
          </cell>
          <cell r="C1634" t="str">
            <v>Xoan, Đường kính gốc từ trên 20- 50 cm</v>
          </cell>
          <cell r="D1634" t="str">
            <v>Xoan, đường kính bằng 29 cm</v>
          </cell>
          <cell r="E1634" t="str">
            <v>cây</v>
          </cell>
          <cell r="F1634">
            <v>181000</v>
          </cell>
        </row>
        <row r="1635">
          <cell r="A1635" t="str">
            <v>XOAN30</v>
          </cell>
          <cell r="B1635" t="str">
            <v>XOAN2050</v>
          </cell>
          <cell r="C1635" t="str">
            <v>Xoan, Đường kính gốc từ trên 20- 50 cm</v>
          </cell>
          <cell r="D1635" t="str">
            <v>Xoan, đường kính bằng 30 cm</v>
          </cell>
          <cell r="E1635" t="str">
            <v>cây</v>
          </cell>
          <cell r="F1635">
            <v>181000</v>
          </cell>
        </row>
        <row r="1636">
          <cell r="A1636" t="str">
            <v>XOAN31</v>
          </cell>
          <cell r="B1636" t="str">
            <v>XOAN2050</v>
          </cell>
          <cell r="C1636" t="str">
            <v>Xoan, Đường kính gốc từ trên 20- 50 cm</v>
          </cell>
          <cell r="D1636" t="str">
            <v>Xoan, đường kính bằng 31 cm</v>
          </cell>
          <cell r="E1636" t="str">
            <v>cây</v>
          </cell>
          <cell r="F1636">
            <v>181000</v>
          </cell>
        </row>
        <row r="1637">
          <cell r="A1637" t="str">
            <v>XOAN32</v>
          </cell>
          <cell r="B1637" t="str">
            <v>XOAN2050</v>
          </cell>
          <cell r="C1637" t="str">
            <v>Xoan, Đường kính gốc từ trên 20- 50 cm</v>
          </cell>
          <cell r="D1637" t="str">
            <v>Xoan, đường kính bằng 32 cm</v>
          </cell>
          <cell r="E1637" t="str">
            <v>cây</v>
          </cell>
          <cell r="F1637">
            <v>181000</v>
          </cell>
        </row>
        <row r="1638">
          <cell r="A1638" t="str">
            <v>XOAN33</v>
          </cell>
          <cell r="B1638" t="str">
            <v>XOAN2050</v>
          </cell>
          <cell r="C1638" t="str">
            <v>Xoan, Đường kính gốc từ trên 20- 50 cm</v>
          </cell>
          <cell r="D1638" t="str">
            <v>Xoan, đường kính bằng 33 cm</v>
          </cell>
          <cell r="E1638" t="str">
            <v>cây</v>
          </cell>
          <cell r="F1638">
            <v>181000</v>
          </cell>
        </row>
        <row r="1639">
          <cell r="A1639" t="str">
            <v>XOAN34</v>
          </cell>
          <cell r="B1639" t="str">
            <v>XOAN2050</v>
          </cell>
          <cell r="C1639" t="str">
            <v>Xoan, Đường kính gốc từ trên 20- 50 cm</v>
          </cell>
          <cell r="D1639" t="str">
            <v>Xoan, đường kính bằng 34 cm</v>
          </cell>
          <cell r="E1639" t="str">
            <v>cây</v>
          </cell>
          <cell r="F1639">
            <v>181000</v>
          </cell>
        </row>
        <row r="1640">
          <cell r="A1640" t="str">
            <v>XOAN35</v>
          </cell>
          <cell r="B1640" t="str">
            <v>XOAN2050</v>
          </cell>
          <cell r="C1640" t="str">
            <v>Xoan, Đường kính gốc từ trên 20- 50 cm</v>
          </cell>
          <cell r="D1640" t="str">
            <v>Xoan, đường kính bằng 35 cm</v>
          </cell>
          <cell r="E1640" t="str">
            <v>cây</v>
          </cell>
          <cell r="F1640">
            <v>181000</v>
          </cell>
        </row>
        <row r="1641">
          <cell r="A1641" t="str">
            <v>XOAN36</v>
          </cell>
          <cell r="B1641" t="str">
            <v>XOAN2050</v>
          </cell>
          <cell r="C1641" t="str">
            <v>Xoan, Đường kính gốc từ trên 20- 50 cm</v>
          </cell>
          <cell r="D1641" t="str">
            <v>Xoan, đường kính bằng 36 cm</v>
          </cell>
          <cell r="E1641" t="str">
            <v>cây</v>
          </cell>
          <cell r="F1641">
            <v>181000</v>
          </cell>
        </row>
        <row r="1642">
          <cell r="A1642" t="str">
            <v>XOAN37</v>
          </cell>
          <cell r="B1642" t="str">
            <v>XOAN2050</v>
          </cell>
          <cell r="C1642" t="str">
            <v>Xoan, Đường kính gốc từ trên 20- 50 cm</v>
          </cell>
          <cell r="D1642" t="str">
            <v>Xoan, đường kính bằng 37 cm</v>
          </cell>
          <cell r="E1642" t="str">
            <v>cây</v>
          </cell>
          <cell r="F1642">
            <v>181000</v>
          </cell>
        </row>
        <row r="1643">
          <cell r="A1643" t="str">
            <v>XOAN38</v>
          </cell>
          <cell r="B1643" t="str">
            <v>XOAN2050</v>
          </cell>
          <cell r="C1643" t="str">
            <v>Xoan, Đường kính gốc từ trên 20- 50 cm</v>
          </cell>
          <cell r="D1643" t="str">
            <v>Xoan, đường kính bằng 38 cm</v>
          </cell>
          <cell r="E1643" t="str">
            <v>cây</v>
          </cell>
          <cell r="F1643">
            <v>181000</v>
          </cell>
        </row>
        <row r="1644">
          <cell r="A1644" t="str">
            <v>XOAN39</v>
          </cell>
          <cell r="B1644" t="str">
            <v>XOAN2050</v>
          </cell>
          <cell r="C1644" t="str">
            <v>Xoan, Đường kính gốc từ trên 20- 50 cm</v>
          </cell>
          <cell r="D1644" t="str">
            <v>Xoan, đường kính bằng 39 cm</v>
          </cell>
          <cell r="E1644" t="str">
            <v>cây</v>
          </cell>
          <cell r="F1644">
            <v>181000</v>
          </cell>
        </row>
        <row r="1645">
          <cell r="A1645" t="str">
            <v>XOAN40</v>
          </cell>
          <cell r="B1645" t="str">
            <v>XOAN2050</v>
          </cell>
          <cell r="C1645" t="str">
            <v>Xoan, Đường kính gốc từ trên 20- 50 cm</v>
          </cell>
          <cell r="D1645" t="str">
            <v>Xoan, đường kính bằng 40 cm</v>
          </cell>
          <cell r="E1645" t="str">
            <v>cây</v>
          </cell>
          <cell r="F1645">
            <v>181000</v>
          </cell>
        </row>
        <row r="1646">
          <cell r="A1646" t="str">
            <v>XOAN41</v>
          </cell>
          <cell r="B1646" t="str">
            <v>XOAN2050</v>
          </cell>
          <cell r="C1646" t="str">
            <v>Xoan, Đường kính gốc từ trên 20- 50 cm</v>
          </cell>
          <cell r="D1646" t="str">
            <v>Xoan, đường kính bằng 41 cm</v>
          </cell>
          <cell r="E1646" t="str">
            <v>cây</v>
          </cell>
          <cell r="F1646">
            <v>181000</v>
          </cell>
        </row>
        <row r="1647">
          <cell r="A1647" t="str">
            <v>XOAN42</v>
          </cell>
          <cell r="B1647" t="str">
            <v>XOAN2050</v>
          </cell>
          <cell r="C1647" t="str">
            <v>Xoan, Đường kính gốc từ trên 20- 50 cm</v>
          </cell>
          <cell r="D1647" t="str">
            <v>Xoan, đường kính bằng 42 cm</v>
          </cell>
          <cell r="E1647" t="str">
            <v>cây</v>
          </cell>
          <cell r="F1647">
            <v>181000</v>
          </cell>
        </row>
        <row r="1648">
          <cell r="A1648" t="str">
            <v>XOAN43</v>
          </cell>
          <cell r="B1648" t="str">
            <v>XOAN2050</v>
          </cell>
          <cell r="C1648" t="str">
            <v>Xoan, Đường kính gốc từ trên 20- 50 cm</v>
          </cell>
          <cell r="D1648" t="str">
            <v>Xoan, đường kính bằng 43 cm</v>
          </cell>
          <cell r="E1648" t="str">
            <v>cây</v>
          </cell>
          <cell r="F1648">
            <v>181000</v>
          </cell>
        </row>
        <row r="1649">
          <cell r="A1649" t="str">
            <v>XOAN44</v>
          </cell>
          <cell r="B1649" t="str">
            <v>XOAN2050</v>
          </cell>
          <cell r="C1649" t="str">
            <v>Xoan, Đường kính gốc từ trên 20- 50 cm</v>
          </cell>
          <cell r="D1649" t="str">
            <v>Xoan, đường kính bằng 44 cm</v>
          </cell>
          <cell r="E1649" t="str">
            <v>cây</v>
          </cell>
          <cell r="F1649">
            <v>181000</v>
          </cell>
        </row>
        <row r="1650">
          <cell r="A1650" t="str">
            <v>XOAN45</v>
          </cell>
          <cell r="B1650" t="str">
            <v>XOAN2050</v>
          </cell>
          <cell r="C1650" t="str">
            <v>Xoan, Đường kính gốc từ trên 20- 50 cm</v>
          </cell>
          <cell r="D1650" t="str">
            <v>Xoan, đường kính bằng 45 cm</v>
          </cell>
          <cell r="E1650" t="str">
            <v>cây</v>
          </cell>
          <cell r="F1650">
            <v>181000</v>
          </cell>
        </row>
        <row r="1651">
          <cell r="A1651" t="str">
            <v>XOAN46</v>
          </cell>
          <cell r="B1651" t="str">
            <v>XOAN2050</v>
          </cell>
          <cell r="C1651" t="str">
            <v>Xoan, Đường kính gốc từ trên 20- 50 cm</v>
          </cell>
          <cell r="D1651" t="str">
            <v>Xoan, đường kính bằng 46 cm</v>
          </cell>
          <cell r="E1651" t="str">
            <v>cây</v>
          </cell>
          <cell r="F1651">
            <v>181000</v>
          </cell>
        </row>
        <row r="1652">
          <cell r="A1652" t="str">
            <v>XOAN47</v>
          </cell>
          <cell r="B1652" t="str">
            <v>XOAN2050</v>
          </cell>
          <cell r="C1652" t="str">
            <v>Xoan, Đường kính gốc từ trên 20- 50 cm</v>
          </cell>
          <cell r="D1652" t="str">
            <v>Xoan, đường kính bằng 47 cm</v>
          </cell>
          <cell r="E1652" t="str">
            <v>cây</v>
          </cell>
          <cell r="F1652">
            <v>181000</v>
          </cell>
        </row>
        <row r="1653">
          <cell r="A1653" t="str">
            <v>XOAN48</v>
          </cell>
          <cell r="B1653" t="str">
            <v>XOAN2050</v>
          </cell>
          <cell r="C1653" t="str">
            <v>Xoan, Đường kính gốc từ trên 20- 50 cm</v>
          </cell>
          <cell r="D1653" t="str">
            <v>Xoan, đường kính bằng 48 cm</v>
          </cell>
          <cell r="E1653" t="str">
            <v>cây</v>
          </cell>
          <cell r="F1653">
            <v>181000</v>
          </cell>
        </row>
        <row r="1654">
          <cell r="A1654" t="str">
            <v>XOAN49</v>
          </cell>
          <cell r="B1654" t="str">
            <v>XOAN2050</v>
          </cell>
          <cell r="C1654" t="str">
            <v>Xoan, Đường kính gốc từ trên 20- 50 cm</v>
          </cell>
          <cell r="D1654" t="str">
            <v>Xoan, đường kính bằng 49 cm</v>
          </cell>
          <cell r="E1654" t="str">
            <v>cây</v>
          </cell>
          <cell r="F1654">
            <v>181000</v>
          </cell>
        </row>
        <row r="1655">
          <cell r="A1655" t="str">
            <v>XOAN50</v>
          </cell>
          <cell r="B1655" t="str">
            <v>XOAN2050</v>
          </cell>
          <cell r="C1655" t="str">
            <v>Xoan, Đường kính gốc từ trên 20- 50 cm</v>
          </cell>
          <cell r="D1655" t="str">
            <v>Xoan, đường kính bằng 50 cm</v>
          </cell>
          <cell r="E1655" t="str">
            <v>cây</v>
          </cell>
          <cell r="F1655">
            <v>181000</v>
          </cell>
        </row>
        <row r="1656">
          <cell r="A1656" t="str">
            <v>XOAN51</v>
          </cell>
          <cell r="B1656" t="str">
            <v>XOAN5050</v>
          </cell>
          <cell r="C1656" t="str">
            <v>Xoan, Đường kính gốc từ trên50 cm trở lên</v>
          </cell>
          <cell r="D1656" t="str">
            <v>Xoan, đường kính bằng 51 cm</v>
          </cell>
          <cell r="E1656" t="str">
            <v>cây</v>
          </cell>
          <cell r="F1656">
            <v>234000</v>
          </cell>
        </row>
        <row r="1657">
          <cell r="A1657" t="str">
            <v>XOAN52</v>
          </cell>
          <cell r="B1657" t="str">
            <v>XOAN5050</v>
          </cell>
          <cell r="C1657" t="str">
            <v>Xoan, Đường kính gốc từ trên50 cm trở lên</v>
          </cell>
          <cell r="D1657" t="str">
            <v>Xoan, đường kính bằng 52 cm</v>
          </cell>
          <cell r="E1657" t="str">
            <v>cây</v>
          </cell>
          <cell r="F1657">
            <v>234000</v>
          </cell>
        </row>
        <row r="1658">
          <cell r="A1658" t="str">
            <v>XOAN53</v>
          </cell>
          <cell r="B1658" t="str">
            <v>XOAN5050</v>
          </cell>
          <cell r="C1658" t="str">
            <v>Xoan, Đường kính gốc từ trên50 cm trở lên</v>
          </cell>
          <cell r="D1658" t="str">
            <v>Xoan, đường kính bằng 53 cm</v>
          </cell>
          <cell r="E1658" t="str">
            <v>cây</v>
          </cell>
          <cell r="F1658">
            <v>234000</v>
          </cell>
        </row>
        <row r="1659">
          <cell r="A1659" t="str">
            <v>XOAN54</v>
          </cell>
          <cell r="B1659" t="str">
            <v>XOAN5050</v>
          </cell>
          <cell r="C1659" t="str">
            <v>Xoan, Đường kính gốc từ trên50 cm trở lên</v>
          </cell>
          <cell r="D1659" t="str">
            <v>Xoan, đường kính bằng 54 cm</v>
          </cell>
          <cell r="E1659" t="str">
            <v>cây</v>
          </cell>
          <cell r="F1659">
            <v>234000</v>
          </cell>
        </row>
        <row r="1660">
          <cell r="A1660" t="str">
            <v>XOAN55</v>
          </cell>
          <cell r="B1660" t="str">
            <v>XOAN5050</v>
          </cell>
          <cell r="C1660" t="str">
            <v>Xoan, Đường kính gốc từ trên50 cm trở lên</v>
          </cell>
          <cell r="D1660" t="str">
            <v>Xoan, đường kính bằng 55 cm</v>
          </cell>
          <cell r="E1660" t="str">
            <v>cây</v>
          </cell>
          <cell r="F1660">
            <v>234000</v>
          </cell>
        </row>
        <row r="1661">
          <cell r="A1661" t="str">
            <v>XOAN56</v>
          </cell>
          <cell r="B1661" t="str">
            <v>XOAN5050</v>
          </cell>
          <cell r="C1661" t="str">
            <v>Xoan, Đường kính gốc từ trên50 cm trở lên</v>
          </cell>
          <cell r="D1661" t="str">
            <v>Xoan, đường kính bằng 56 cm</v>
          </cell>
          <cell r="E1661" t="str">
            <v>cây</v>
          </cell>
          <cell r="F1661">
            <v>234000</v>
          </cell>
        </row>
        <row r="1662">
          <cell r="A1662" t="str">
            <v>XOAN57</v>
          </cell>
          <cell r="B1662" t="str">
            <v>XOAN5050</v>
          </cell>
          <cell r="C1662" t="str">
            <v>Xoan, Đường kính gốc từ trên50 cm trở lên</v>
          </cell>
          <cell r="D1662" t="str">
            <v>Xoan, đường kính bằng 57 cm</v>
          </cell>
          <cell r="E1662" t="str">
            <v>cây</v>
          </cell>
          <cell r="F1662">
            <v>234000</v>
          </cell>
        </row>
        <row r="1663">
          <cell r="A1663" t="str">
            <v>XOAN58</v>
          </cell>
          <cell r="B1663" t="str">
            <v>XOAN5050</v>
          </cell>
          <cell r="C1663" t="str">
            <v>Xoan, Đường kính gốc từ trên50 cm trở lên</v>
          </cell>
          <cell r="D1663" t="str">
            <v>Xoan, đường kính bằng 58 cm</v>
          </cell>
          <cell r="E1663" t="str">
            <v>cây</v>
          </cell>
          <cell r="F1663">
            <v>234000</v>
          </cell>
        </row>
        <row r="1664">
          <cell r="A1664" t="str">
            <v>XOAN59</v>
          </cell>
          <cell r="B1664" t="str">
            <v>XOAN5050</v>
          </cell>
          <cell r="C1664" t="str">
            <v>Xoan, Đường kính gốc từ trên50 cm trở lên</v>
          </cell>
          <cell r="D1664" t="str">
            <v>Xoan, đường kính bằng 59 cm</v>
          </cell>
          <cell r="E1664" t="str">
            <v>cây</v>
          </cell>
          <cell r="F1664">
            <v>234000</v>
          </cell>
        </row>
        <row r="1665">
          <cell r="A1665" t="str">
            <v>XOAN60</v>
          </cell>
          <cell r="B1665" t="str">
            <v>XOAN5050</v>
          </cell>
          <cell r="C1665" t="str">
            <v>Xoan, Đường kính gốc từ trên50 cm trở lên</v>
          </cell>
          <cell r="D1665" t="str">
            <v>Xoan, đường kính bằng 60 cm</v>
          </cell>
          <cell r="E1665" t="str">
            <v>cây</v>
          </cell>
          <cell r="F1665">
            <v>234000</v>
          </cell>
        </row>
        <row r="1666">
          <cell r="A1666" t="str">
            <v>XACU1</v>
          </cell>
          <cell r="B1666" t="str">
            <v>XACU15</v>
          </cell>
          <cell r="C1666" t="str">
            <v>Xà Cừ, Đường kính gốc &lt; 5 cm</v>
          </cell>
          <cell r="D1666" t="str">
            <v>Xà Cừ, đường kính bằng 1 cm</v>
          </cell>
          <cell r="E1666" t="str">
            <v>cây</v>
          </cell>
          <cell r="F1666">
            <v>51000</v>
          </cell>
        </row>
        <row r="1667">
          <cell r="A1667" t="str">
            <v>XACU2</v>
          </cell>
          <cell r="B1667" t="str">
            <v>XACU15</v>
          </cell>
          <cell r="C1667" t="str">
            <v>Xà Cừ, Đường kính gốc &lt; 5 cm</v>
          </cell>
          <cell r="D1667" t="str">
            <v>Xà Cừ, đường kính bằng 2 cm</v>
          </cell>
          <cell r="E1667" t="str">
            <v>cây</v>
          </cell>
          <cell r="F1667">
            <v>51000</v>
          </cell>
        </row>
        <row r="1668">
          <cell r="A1668" t="str">
            <v>XACU3</v>
          </cell>
          <cell r="B1668" t="str">
            <v>XACU15</v>
          </cell>
          <cell r="C1668" t="str">
            <v>Xà Cừ, Đường kính gốc &lt; 5 cm</v>
          </cell>
          <cell r="D1668" t="str">
            <v>Xà Cừ, đường kính bằng 3 cm</v>
          </cell>
          <cell r="E1668" t="str">
            <v>cây</v>
          </cell>
          <cell r="F1668">
            <v>51000</v>
          </cell>
        </row>
        <row r="1669">
          <cell r="A1669" t="str">
            <v>XACU4</v>
          </cell>
          <cell r="B1669" t="str">
            <v>XACU15</v>
          </cell>
          <cell r="C1669" t="str">
            <v>Xà Cừ, Đường kính gốc &lt; 5 cm</v>
          </cell>
          <cell r="D1669" t="str">
            <v>Xà Cừ, đường kính bằng 4 cm</v>
          </cell>
          <cell r="E1669" t="str">
            <v>cây</v>
          </cell>
          <cell r="F1669">
            <v>51000</v>
          </cell>
        </row>
        <row r="1670">
          <cell r="A1670" t="str">
            <v>XACU5</v>
          </cell>
          <cell r="B1670" t="str">
            <v>XACU510</v>
          </cell>
          <cell r="C1670" t="str">
            <v>Xà Cừ, Đường kính gốc từ trên 5-10 cm</v>
          </cell>
          <cell r="D1670" t="str">
            <v>Xà Cừ, đường kính bằng 5 cm</v>
          </cell>
          <cell r="E1670" t="str">
            <v>cây</v>
          </cell>
          <cell r="F1670">
            <v>109000</v>
          </cell>
        </row>
        <row r="1671">
          <cell r="A1671" t="str">
            <v>XACU6</v>
          </cell>
          <cell r="B1671" t="str">
            <v>XACU510</v>
          </cell>
          <cell r="C1671" t="str">
            <v>Xà Cừ, Đường kính gốc từ trên 5-10 cm</v>
          </cell>
          <cell r="D1671" t="str">
            <v>Xà Cừ, đường kính bằng 6 cm</v>
          </cell>
          <cell r="E1671" t="str">
            <v>cây</v>
          </cell>
          <cell r="F1671">
            <v>109000</v>
          </cell>
        </row>
        <row r="1672">
          <cell r="A1672" t="str">
            <v>XACU7</v>
          </cell>
          <cell r="B1672" t="str">
            <v>XACU510</v>
          </cell>
          <cell r="C1672" t="str">
            <v>Xà Cừ, Đường kính gốc từ trên 5-10 cm</v>
          </cell>
          <cell r="D1672" t="str">
            <v>Xà Cừ, đường kính bằng 7 cm</v>
          </cell>
          <cell r="E1672" t="str">
            <v>cây</v>
          </cell>
          <cell r="F1672">
            <v>109000</v>
          </cell>
        </row>
        <row r="1673">
          <cell r="A1673" t="str">
            <v>XACU8</v>
          </cell>
          <cell r="B1673" t="str">
            <v>XACU510</v>
          </cell>
          <cell r="C1673" t="str">
            <v>Xà Cừ, Đường kính gốc từ trên 5-10 cm</v>
          </cell>
          <cell r="D1673" t="str">
            <v>Xà Cừ, đường kính bằng 8 cm</v>
          </cell>
          <cell r="E1673" t="str">
            <v>cây</v>
          </cell>
          <cell r="F1673">
            <v>109000</v>
          </cell>
        </row>
        <row r="1674">
          <cell r="A1674" t="str">
            <v>XACU9</v>
          </cell>
          <cell r="B1674" t="str">
            <v>XACU510</v>
          </cell>
          <cell r="C1674" t="str">
            <v>Xà Cừ, Đường kính gốc từ trên 5-10 cm</v>
          </cell>
          <cell r="D1674" t="str">
            <v>Xà Cừ, đường kính bằng 9 cm</v>
          </cell>
          <cell r="E1674" t="str">
            <v>cây</v>
          </cell>
          <cell r="F1674">
            <v>109000</v>
          </cell>
        </row>
        <row r="1675">
          <cell r="A1675" t="str">
            <v>XACU10</v>
          </cell>
          <cell r="B1675" t="str">
            <v>XACU510</v>
          </cell>
          <cell r="C1675" t="str">
            <v>Xà Cừ, Đường kính gốc từ trên 5-10 cm</v>
          </cell>
          <cell r="D1675" t="str">
            <v>Xà Cừ, đường kính bằng 10 cm</v>
          </cell>
          <cell r="E1675" t="str">
            <v>cây</v>
          </cell>
          <cell r="F1675">
            <v>109000</v>
          </cell>
        </row>
        <row r="1676">
          <cell r="A1676" t="str">
            <v>XACU11</v>
          </cell>
          <cell r="B1676" t="str">
            <v>XACU1013</v>
          </cell>
          <cell r="C1676" t="str">
            <v>Xà Cừ, Đường kính gốc từ trên 10-13 cm</v>
          </cell>
          <cell r="D1676" t="str">
            <v>Xà Cừ, đường kính bằng 11 cm</v>
          </cell>
          <cell r="E1676" t="str">
            <v>cây</v>
          </cell>
          <cell r="F1676">
            <v>118000</v>
          </cell>
        </row>
        <row r="1677">
          <cell r="A1677" t="str">
            <v>XACU12</v>
          </cell>
          <cell r="B1677" t="str">
            <v>XACU1013</v>
          </cell>
          <cell r="C1677" t="str">
            <v>Xà Cừ, Đường kính gốc từ trên 10-13 cm</v>
          </cell>
          <cell r="D1677" t="str">
            <v>Xà Cừ, đường kính bằng 12 cm</v>
          </cell>
          <cell r="E1677" t="str">
            <v>cây</v>
          </cell>
          <cell r="F1677">
            <v>118000</v>
          </cell>
        </row>
        <row r="1678">
          <cell r="A1678" t="str">
            <v>XACU13</v>
          </cell>
          <cell r="B1678" t="str">
            <v>XACU1013</v>
          </cell>
          <cell r="C1678" t="str">
            <v>Xà Cừ, Đường kính gốc từ trên 10-13 cm</v>
          </cell>
          <cell r="D1678" t="str">
            <v>Xà Cừ, đường kính bằng 13 cm</v>
          </cell>
          <cell r="E1678" t="str">
            <v>cây</v>
          </cell>
          <cell r="F1678">
            <v>118000</v>
          </cell>
        </row>
        <row r="1679">
          <cell r="A1679" t="str">
            <v>XACU14</v>
          </cell>
          <cell r="B1679" t="str">
            <v>XACU1320</v>
          </cell>
          <cell r="C1679" t="str">
            <v>Xà Cừ, Đường kính gốc từ trên 13-20 cm</v>
          </cell>
          <cell r="D1679" t="str">
            <v>Xà Cừ, đường kính bằng 14 cm</v>
          </cell>
          <cell r="E1679" t="str">
            <v>cây</v>
          </cell>
          <cell r="F1679">
            <v>154000</v>
          </cell>
        </row>
        <row r="1680">
          <cell r="A1680" t="str">
            <v>XACU15</v>
          </cell>
          <cell r="B1680" t="str">
            <v>XACU1320</v>
          </cell>
          <cell r="C1680" t="str">
            <v>Xà Cừ, Đường kính gốc từ trên 13-20 cm</v>
          </cell>
          <cell r="D1680" t="str">
            <v>Xà Cừ, đường kính bằng 15 cm</v>
          </cell>
          <cell r="E1680" t="str">
            <v>cây</v>
          </cell>
          <cell r="F1680">
            <v>154000</v>
          </cell>
        </row>
        <row r="1681">
          <cell r="A1681" t="str">
            <v>XACU16</v>
          </cell>
          <cell r="B1681" t="str">
            <v>XACU1320</v>
          </cell>
          <cell r="C1681" t="str">
            <v>Xà Cừ, Đường kính gốc từ trên 13-20 cm</v>
          </cell>
          <cell r="D1681" t="str">
            <v>Xà Cừ, đường kính bằng 16 cm</v>
          </cell>
          <cell r="E1681" t="str">
            <v>cây</v>
          </cell>
          <cell r="F1681">
            <v>154000</v>
          </cell>
        </row>
        <row r="1682">
          <cell r="A1682" t="str">
            <v>XACU17</v>
          </cell>
          <cell r="B1682" t="str">
            <v>XACU1320</v>
          </cell>
          <cell r="C1682" t="str">
            <v>Xà Cừ, Đường kính gốc từ trên 13-20 cm</v>
          </cell>
          <cell r="D1682" t="str">
            <v>Xà Cừ, đường kính bằng 17 cm</v>
          </cell>
          <cell r="E1682" t="str">
            <v>cây</v>
          </cell>
          <cell r="F1682">
            <v>154000</v>
          </cell>
        </row>
        <row r="1683">
          <cell r="A1683" t="str">
            <v>XACU18</v>
          </cell>
          <cell r="B1683" t="str">
            <v>XACU1320</v>
          </cell>
          <cell r="C1683" t="str">
            <v>Xà Cừ, Đường kính gốc từ trên 13-20 cm</v>
          </cell>
          <cell r="D1683" t="str">
            <v>Xà Cừ, đường kính bằng 18 cm</v>
          </cell>
          <cell r="E1683" t="str">
            <v>cây</v>
          </cell>
          <cell r="F1683">
            <v>154000</v>
          </cell>
        </row>
        <row r="1684">
          <cell r="A1684" t="str">
            <v>XACU19</v>
          </cell>
          <cell r="B1684" t="str">
            <v>XACU1320</v>
          </cell>
          <cell r="C1684" t="str">
            <v>Xà Cừ, Đường kính gốc từ trên 13-20 cm</v>
          </cell>
          <cell r="D1684" t="str">
            <v>Xà Cừ, đường kính bằng 19 cm</v>
          </cell>
          <cell r="E1684" t="str">
            <v>cây</v>
          </cell>
          <cell r="F1684">
            <v>154000</v>
          </cell>
        </row>
        <row r="1685">
          <cell r="A1685" t="str">
            <v>XACU20</v>
          </cell>
          <cell r="B1685" t="str">
            <v>XACU1320</v>
          </cell>
          <cell r="C1685" t="str">
            <v>Xà Cừ, Đường kính gốc từ trên 13-20 cm</v>
          </cell>
          <cell r="D1685" t="str">
            <v>Xà Cừ, đường kính bằng 20 cm</v>
          </cell>
          <cell r="E1685" t="str">
            <v>cây</v>
          </cell>
          <cell r="F1685">
            <v>154000</v>
          </cell>
        </row>
        <row r="1686">
          <cell r="A1686" t="str">
            <v>XACU21</v>
          </cell>
          <cell r="B1686" t="str">
            <v>XACU2050</v>
          </cell>
          <cell r="C1686" t="str">
            <v>Xà Cừ, Đường kính gốc từ trên 20- 50 cm</v>
          </cell>
          <cell r="D1686" t="str">
            <v>Xà Cừ, đường kính bằng 21 cm</v>
          </cell>
          <cell r="E1686" t="str">
            <v>cây</v>
          </cell>
          <cell r="F1686">
            <v>181000</v>
          </cell>
        </row>
        <row r="1687">
          <cell r="A1687" t="str">
            <v>XACU22</v>
          </cell>
          <cell r="B1687" t="str">
            <v>XACU2050</v>
          </cell>
          <cell r="C1687" t="str">
            <v>Xà Cừ, Đường kính gốc từ trên 20- 50 cm</v>
          </cell>
          <cell r="D1687" t="str">
            <v>Xà Cừ, đường kính bằng 22 cm</v>
          </cell>
          <cell r="E1687" t="str">
            <v>cây</v>
          </cell>
          <cell r="F1687">
            <v>181000</v>
          </cell>
        </row>
        <row r="1688">
          <cell r="A1688" t="str">
            <v>XACU23</v>
          </cell>
          <cell r="B1688" t="str">
            <v>XACU2050</v>
          </cell>
          <cell r="C1688" t="str">
            <v>Xà Cừ, Đường kính gốc từ trên 20- 50 cm</v>
          </cell>
          <cell r="D1688" t="str">
            <v>Xà Cừ, đường kính bằng 23 cm</v>
          </cell>
          <cell r="E1688" t="str">
            <v>cây</v>
          </cell>
          <cell r="F1688">
            <v>181000</v>
          </cell>
        </row>
        <row r="1689">
          <cell r="A1689" t="str">
            <v>XACU24</v>
          </cell>
          <cell r="B1689" t="str">
            <v>XACU2050</v>
          </cell>
          <cell r="C1689" t="str">
            <v>Xà Cừ, Đường kính gốc từ trên 20- 50 cm</v>
          </cell>
          <cell r="D1689" t="str">
            <v>Xà Cừ, đường kính bằng 24 cm</v>
          </cell>
          <cell r="E1689" t="str">
            <v>cây</v>
          </cell>
          <cell r="F1689">
            <v>181000</v>
          </cell>
        </row>
        <row r="1690">
          <cell r="A1690" t="str">
            <v>XACU25</v>
          </cell>
          <cell r="B1690" t="str">
            <v>XACU2050</v>
          </cell>
          <cell r="C1690" t="str">
            <v>Xà Cừ, Đường kính gốc từ trên 20- 50 cm</v>
          </cell>
          <cell r="D1690" t="str">
            <v>Xà Cừ, đường kính bằng 25 cm</v>
          </cell>
          <cell r="E1690" t="str">
            <v>cây</v>
          </cell>
          <cell r="F1690">
            <v>181000</v>
          </cell>
        </row>
        <row r="1691">
          <cell r="A1691" t="str">
            <v>XACU26</v>
          </cell>
          <cell r="B1691" t="str">
            <v>XACU2050</v>
          </cell>
          <cell r="C1691" t="str">
            <v>Xà Cừ, Đường kính gốc từ trên 20- 50 cm</v>
          </cell>
          <cell r="D1691" t="str">
            <v>Xà Cừ, đường kính bằng 26 cm</v>
          </cell>
          <cell r="E1691" t="str">
            <v>cây</v>
          </cell>
          <cell r="F1691">
            <v>181000</v>
          </cell>
        </row>
        <row r="1692">
          <cell r="A1692" t="str">
            <v>XACU27</v>
          </cell>
          <cell r="B1692" t="str">
            <v>XACU2050</v>
          </cell>
          <cell r="C1692" t="str">
            <v>Xà Cừ, Đường kính gốc từ trên 20- 50 cm</v>
          </cell>
          <cell r="D1692" t="str">
            <v>Xà Cừ, đường kính bằng 27 cm</v>
          </cell>
          <cell r="E1692" t="str">
            <v>cây</v>
          </cell>
          <cell r="F1692">
            <v>181000</v>
          </cell>
        </row>
        <row r="1693">
          <cell r="A1693" t="str">
            <v>XACU28</v>
          </cell>
          <cell r="B1693" t="str">
            <v>XACU2050</v>
          </cell>
          <cell r="C1693" t="str">
            <v>Xà Cừ, Đường kính gốc từ trên 20- 50 cm</v>
          </cell>
          <cell r="D1693" t="str">
            <v>Xà Cừ, đường kính bằng 28 cm</v>
          </cell>
          <cell r="E1693" t="str">
            <v>cây</v>
          </cell>
          <cell r="F1693">
            <v>181000</v>
          </cell>
        </row>
        <row r="1694">
          <cell r="A1694" t="str">
            <v>XACU29</v>
          </cell>
          <cell r="B1694" t="str">
            <v>XACU2050</v>
          </cell>
          <cell r="C1694" t="str">
            <v>Xà Cừ, Đường kính gốc từ trên 20- 50 cm</v>
          </cell>
          <cell r="D1694" t="str">
            <v>Xà Cừ, đường kính bằng 29 cm</v>
          </cell>
          <cell r="E1694" t="str">
            <v>cây</v>
          </cell>
          <cell r="F1694">
            <v>181000</v>
          </cell>
        </row>
        <row r="1695">
          <cell r="A1695" t="str">
            <v>XACU30</v>
          </cell>
          <cell r="B1695" t="str">
            <v>XACU2050</v>
          </cell>
          <cell r="C1695" t="str">
            <v>Xà Cừ, Đường kính gốc từ trên 20- 50 cm</v>
          </cell>
          <cell r="D1695" t="str">
            <v>Xà Cừ, đường kính bằng 30 cm</v>
          </cell>
          <cell r="E1695" t="str">
            <v>cây</v>
          </cell>
          <cell r="F1695">
            <v>181000</v>
          </cell>
        </row>
        <row r="1696">
          <cell r="A1696" t="str">
            <v>XACU31</v>
          </cell>
          <cell r="B1696" t="str">
            <v>XACU2050</v>
          </cell>
          <cell r="C1696" t="str">
            <v>Xà Cừ, Đường kính gốc từ trên 20- 50 cm</v>
          </cell>
          <cell r="D1696" t="str">
            <v>Xà Cừ, đường kính bằng 31 cm</v>
          </cell>
          <cell r="E1696" t="str">
            <v>cây</v>
          </cell>
          <cell r="F1696">
            <v>181000</v>
          </cell>
        </row>
        <row r="1697">
          <cell r="A1697" t="str">
            <v>XACU32</v>
          </cell>
          <cell r="B1697" t="str">
            <v>XACU2050</v>
          </cell>
          <cell r="C1697" t="str">
            <v>Xà Cừ, Đường kính gốc từ trên 20- 50 cm</v>
          </cell>
          <cell r="D1697" t="str">
            <v>Xà Cừ, đường kính bằng 32 cm</v>
          </cell>
          <cell r="E1697" t="str">
            <v>cây</v>
          </cell>
          <cell r="F1697">
            <v>181000</v>
          </cell>
        </row>
        <row r="1698">
          <cell r="A1698" t="str">
            <v>XACU33</v>
          </cell>
          <cell r="B1698" t="str">
            <v>XACU2050</v>
          </cell>
          <cell r="C1698" t="str">
            <v>Xà Cừ, Đường kính gốc từ trên 20- 50 cm</v>
          </cell>
          <cell r="D1698" t="str">
            <v>Xà Cừ, đường kính bằng 33 cm</v>
          </cell>
          <cell r="E1698" t="str">
            <v>cây</v>
          </cell>
          <cell r="F1698">
            <v>181000</v>
          </cell>
        </row>
        <row r="1699">
          <cell r="A1699" t="str">
            <v>XACU34</v>
          </cell>
          <cell r="B1699" t="str">
            <v>XACU2050</v>
          </cell>
          <cell r="C1699" t="str">
            <v>Xà Cừ, Đường kính gốc từ trên 20- 50 cm</v>
          </cell>
          <cell r="D1699" t="str">
            <v>Xà Cừ, đường kính bằng 34 cm</v>
          </cell>
          <cell r="E1699" t="str">
            <v>cây</v>
          </cell>
          <cell r="F1699">
            <v>181000</v>
          </cell>
        </row>
        <row r="1700">
          <cell r="A1700" t="str">
            <v>XACU35</v>
          </cell>
          <cell r="B1700" t="str">
            <v>XACU2050</v>
          </cell>
          <cell r="C1700" t="str">
            <v>Xà Cừ, Đường kính gốc từ trên 20- 50 cm</v>
          </cell>
          <cell r="D1700" t="str">
            <v>Xà Cừ, đường kính bằng 35 cm</v>
          </cell>
          <cell r="E1700" t="str">
            <v>cây</v>
          </cell>
          <cell r="F1700">
            <v>181000</v>
          </cell>
        </row>
        <row r="1701">
          <cell r="A1701" t="str">
            <v>XACU36</v>
          </cell>
          <cell r="B1701" t="str">
            <v>XACU2050</v>
          </cell>
          <cell r="C1701" t="str">
            <v>Xà Cừ, Đường kính gốc từ trên 20- 50 cm</v>
          </cell>
          <cell r="D1701" t="str">
            <v>Xà Cừ, đường kính bằng 36 cm</v>
          </cell>
          <cell r="E1701" t="str">
            <v>cây</v>
          </cell>
          <cell r="F1701">
            <v>181000</v>
          </cell>
        </row>
        <row r="1702">
          <cell r="A1702" t="str">
            <v>XACU37</v>
          </cell>
          <cell r="B1702" t="str">
            <v>XACU2050</v>
          </cell>
          <cell r="C1702" t="str">
            <v>Xà Cừ, Đường kính gốc từ trên 20- 50 cm</v>
          </cell>
          <cell r="D1702" t="str">
            <v>Xà Cừ, đường kính bằng 37 cm</v>
          </cell>
          <cell r="E1702" t="str">
            <v>cây</v>
          </cell>
          <cell r="F1702">
            <v>181000</v>
          </cell>
        </row>
        <row r="1703">
          <cell r="A1703" t="str">
            <v>XACU38</v>
          </cell>
          <cell r="B1703" t="str">
            <v>XACU2050</v>
          </cell>
          <cell r="C1703" t="str">
            <v>Xà Cừ, Đường kính gốc từ trên 20- 50 cm</v>
          </cell>
          <cell r="D1703" t="str">
            <v>Xà Cừ, đường kính bằng 38 cm</v>
          </cell>
          <cell r="E1703" t="str">
            <v>cây</v>
          </cell>
          <cell r="F1703">
            <v>181000</v>
          </cell>
        </row>
        <row r="1704">
          <cell r="A1704" t="str">
            <v>XACU39</v>
          </cell>
          <cell r="B1704" t="str">
            <v>XACU2050</v>
          </cell>
          <cell r="C1704" t="str">
            <v>Xà Cừ, Đường kính gốc từ trên 20- 50 cm</v>
          </cell>
          <cell r="D1704" t="str">
            <v>Xà Cừ, đường kính bằng 39 cm</v>
          </cell>
          <cell r="E1704" t="str">
            <v>cây</v>
          </cell>
          <cell r="F1704">
            <v>181000</v>
          </cell>
        </row>
        <row r="1705">
          <cell r="A1705" t="str">
            <v>XACU40</v>
          </cell>
          <cell r="B1705" t="str">
            <v>XACU2050</v>
          </cell>
          <cell r="C1705" t="str">
            <v>Xà Cừ, Đường kính gốc từ trên 20- 50 cm</v>
          </cell>
          <cell r="D1705" t="str">
            <v>Xà Cừ, đường kính bằng 40 cm</v>
          </cell>
          <cell r="E1705" t="str">
            <v>cây</v>
          </cell>
          <cell r="F1705">
            <v>181000</v>
          </cell>
        </row>
        <row r="1706">
          <cell r="A1706" t="str">
            <v>XACU41</v>
          </cell>
          <cell r="B1706" t="str">
            <v>XACU2050</v>
          </cell>
          <cell r="C1706" t="str">
            <v>Xà Cừ, Đường kính gốc từ trên 20- 50 cm</v>
          </cell>
          <cell r="D1706" t="str">
            <v>Xà Cừ, đường kính bằng 41 cm</v>
          </cell>
          <cell r="E1706" t="str">
            <v>cây</v>
          </cell>
          <cell r="F1706">
            <v>181000</v>
          </cell>
        </row>
        <row r="1707">
          <cell r="A1707" t="str">
            <v>XACU42</v>
          </cell>
          <cell r="B1707" t="str">
            <v>XACU2050</v>
          </cell>
          <cell r="C1707" t="str">
            <v>Xà Cừ, Đường kính gốc từ trên 20- 50 cm</v>
          </cell>
          <cell r="D1707" t="str">
            <v>Xà Cừ, đường kính bằng 42 cm</v>
          </cell>
          <cell r="E1707" t="str">
            <v>cây</v>
          </cell>
          <cell r="F1707">
            <v>181000</v>
          </cell>
        </row>
        <row r="1708">
          <cell r="A1708" t="str">
            <v>XACU43</v>
          </cell>
          <cell r="B1708" t="str">
            <v>XACU2050</v>
          </cell>
          <cell r="C1708" t="str">
            <v>Xà Cừ, Đường kính gốc từ trên 20- 50 cm</v>
          </cell>
          <cell r="D1708" t="str">
            <v>Xà Cừ, đường kính bằng 43 cm</v>
          </cell>
          <cell r="E1708" t="str">
            <v>cây</v>
          </cell>
          <cell r="F1708">
            <v>181000</v>
          </cell>
        </row>
        <row r="1709">
          <cell r="A1709" t="str">
            <v>XACU44</v>
          </cell>
          <cell r="B1709" t="str">
            <v>XACU2050</v>
          </cell>
          <cell r="C1709" t="str">
            <v>Xà Cừ, Đường kính gốc từ trên 20- 50 cm</v>
          </cell>
          <cell r="D1709" t="str">
            <v>Xà Cừ, đường kính bằng 44 cm</v>
          </cell>
          <cell r="E1709" t="str">
            <v>cây</v>
          </cell>
          <cell r="F1709">
            <v>181000</v>
          </cell>
        </row>
        <row r="1710">
          <cell r="A1710" t="str">
            <v>XACU45</v>
          </cell>
          <cell r="B1710" t="str">
            <v>XACU2050</v>
          </cell>
          <cell r="C1710" t="str">
            <v>Xà Cừ, Đường kính gốc từ trên 20- 50 cm</v>
          </cell>
          <cell r="D1710" t="str">
            <v>Xà Cừ, đường kính bằng 45 cm</v>
          </cell>
          <cell r="E1710" t="str">
            <v>cây</v>
          </cell>
          <cell r="F1710">
            <v>181000</v>
          </cell>
        </row>
        <row r="1711">
          <cell r="A1711" t="str">
            <v>XACU46</v>
          </cell>
          <cell r="B1711" t="str">
            <v>XACU2050</v>
          </cell>
          <cell r="C1711" t="str">
            <v>Xà Cừ, Đường kính gốc từ trên 20- 50 cm</v>
          </cell>
          <cell r="D1711" t="str">
            <v>Xà Cừ, đường kính bằng 46 cm</v>
          </cell>
          <cell r="E1711" t="str">
            <v>cây</v>
          </cell>
          <cell r="F1711">
            <v>181000</v>
          </cell>
        </row>
        <row r="1712">
          <cell r="A1712" t="str">
            <v>XACU47</v>
          </cell>
          <cell r="B1712" t="str">
            <v>XACU2050</v>
          </cell>
          <cell r="C1712" t="str">
            <v>Xà Cừ, Đường kính gốc từ trên 20- 50 cm</v>
          </cell>
          <cell r="D1712" t="str">
            <v>Xà Cừ, đường kính bằng 47 cm</v>
          </cell>
          <cell r="E1712" t="str">
            <v>cây</v>
          </cell>
          <cell r="F1712">
            <v>181000</v>
          </cell>
        </row>
        <row r="1713">
          <cell r="A1713" t="str">
            <v>XACU48</v>
          </cell>
          <cell r="B1713" t="str">
            <v>XACU2050</v>
          </cell>
          <cell r="C1713" t="str">
            <v>Xà Cừ, Đường kính gốc từ trên 20- 50 cm</v>
          </cell>
          <cell r="D1713" t="str">
            <v>Xà Cừ, đường kính bằng 48 cm</v>
          </cell>
          <cell r="E1713" t="str">
            <v>cây</v>
          </cell>
          <cell r="F1713">
            <v>181000</v>
          </cell>
        </row>
        <row r="1714">
          <cell r="A1714" t="str">
            <v>XACU49</v>
          </cell>
          <cell r="B1714" t="str">
            <v>XACU2050</v>
          </cell>
          <cell r="C1714" t="str">
            <v>Xà Cừ, Đường kính gốc từ trên 20- 50 cm</v>
          </cell>
          <cell r="D1714" t="str">
            <v>Xà Cừ, đường kính bằng 49 cm</v>
          </cell>
          <cell r="E1714" t="str">
            <v>cây</v>
          </cell>
          <cell r="F1714">
            <v>181000</v>
          </cell>
        </row>
        <row r="1715">
          <cell r="A1715" t="str">
            <v>XACU50</v>
          </cell>
          <cell r="B1715" t="str">
            <v>XACU2050</v>
          </cell>
          <cell r="C1715" t="str">
            <v>Xà Cừ, Đường kính gốc từ trên 20- 50 cm</v>
          </cell>
          <cell r="D1715" t="str">
            <v>Xà Cừ, đường kính bằng 50 cm</v>
          </cell>
          <cell r="E1715" t="str">
            <v>cây</v>
          </cell>
          <cell r="F1715">
            <v>181000</v>
          </cell>
        </row>
        <row r="1716">
          <cell r="A1716" t="str">
            <v>XACU51</v>
          </cell>
          <cell r="B1716" t="str">
            <v>XACU5050</v>
          </cell>
          <cell r="C1716" t="str">
            <v>Xà Cừ, Đường kính gốc từ trên50 cm trở lên</v>
          </cell>
          <cell r="D1716" t="str">
            <v>Xà Cừ, đường kính bằng 51 cm</v>
          </cell>
          <cell r="E1716" t="str">
            <v>cây</v>
          </cell>
          <cell r="F1716">
            <v>234000</v>
          </cell>
        </row>
        <row r="1717">
          <cell r="A1717" t="str">
            <v>XACU52</v>
          </cell>
          <cell r="B1717" t="str">
            <v>XACU5050</v>
          </cell>
          <cell r="C1717" t="str">
            <v>Xà Cừ, Đường kính gốc từ trên50 cm trở lên</v>
          </cell>
          <cell r="D1717" t="str">
            <v>Xà Cừ, đường kính bằng 52 cm</v>
          </cell>
          <cell r="E1717" t="str">
            <v>cây</v>
          </cell>
          <cell r="F1717">
            <v>234000</v>
          </cell>
        </row>
        <row r="1718">
          <cell r="A1718" t="str">
            <v>XACU53</v>
          </cell>
          <cell r="B1718" t="str">
            <v>XACU5050</v>
          </cell>
          <cell r="C1718" t="str">
            <v>Xà Cừ, Đường kính gốc từ trên50 cm trở lên</v>
          </cell>
          <cell r="D1718" t="str">
            <v>Xà Cừ, đường kính bằng 53 cm</v>
          </cell>
          <cell r="E1718" t="str">
            <v>cây</v>
          </cell>
          <cell r="F1718">
            <v>234000</v>
          </cell>
        </row>
        <row r="1719">
          <cell r="A1719" t="str">
            <v>XACU54</v>
          </cell>
          <cell r="B1719" t="str">
            <v>XACU5050</v>
          </cell>
          <cell r="C1719" t="str">
            <v>Xà Cừ, Đường kính gốc từ trên50 cm trở lên</v>
          </cell>
          <cell r="D1719" t="str">
            <v>Xà Cừ, đường kính bằng 54 cm</v>
          </cell>
          <cell r="E1719" t="str">
            <v>cây</v>
          </cell>
          <cell r="F1719">
            <v>234000</v>
          </cell>
        </row>
        <row r="1720">
          <cell r="A1720" t="str">
            <v>XACU55</v>
          </cell>
          <cell r="B1720" t="str">
            <v>XACU5050</v>
          </cell>
          <cell r="C1720" t="str">
            <v>Xà Cừ, Đường kính gốc từ trên50 cm trở lên</v>
          </cell>
          <cell r="D1720" t="str">
            <v>Xà Cừ, đường kính bằng 55 cm</v>
          </cell>
          <cell r="E1720" t="str">
            <v>cây</v>
          </cell>
          <cell r="F1720">
            <v>234000</v>
          </cell>
        </row>
        <row r="1721">
          <cell r="A1721" t="str">
            <v>XACU56</v>
          </cell>
          <cell r="B1721" t="str">
            <v>XACU5050</v>
          </cell>
          <cell r="C1721" t="str">
            <v>Xà Cừ, Đường kính gốc từ trên50 cm trở lên</v>
          </cell>
          <cell r="D1721" t="str">
            <v>Xà Cừ, đường kính bằng 56 cm</v>
          </cell>
          <cell r="E1721" t="str">
            <v>cây</v>
          </cell>
          <cell r="F1721">
            <v>234000</v>
          </cell>
        </row>
        <row r="1722">
          <cell r="A1722" t="str">
            <v>XACU57</v>
          </cell>
          <cell r="B1722" t="str">
            <v>XACU5050</v>
          </cell>
          <cell r="C1722" t="str">
            <v>Xà Cừ, Đường kính gốc từ trên50 cm trở lên</v>
          </cell>
          <cell r="D1722" t="str">
            <v>Xà Cừ, đường kính bằng 57 cm</v>
          </cell>
          <cell r="E1722" t="str">
            <v>cây</v>
          </cell>
          <cell r="F1722">
            <v>234000</v>
          </cell>
        </row>
        <row r="1723">
          <cell r="A1723" t="str">
            <v>XACU58</v>
          </cell>
          <cell r="B1723" t="str">
            <v>XACU5050</v>
          </cell>
          <cell r="C1723" t="str">
            <v>Xà Cừ, Đường kính gốc từ trên50 cm trở lên</v>
          </cell>
          <cell r="D1723" t="str">
            <v>Xà Cừ, đường kính bằng 58 cm</v>
          </cell>
          <cell r="E1723" t="str">
            <v>cây</v>
          </cell>
          <cell r="F1723">
            <v>234000</v>
          </cell>
        </row>
        <row r="1724">
          <cell r="A1724" t="str">
            <v>XACU59</v>
          </cell>
          <cell r="B1724" t="str">
            <v>XACU5050</v>
          </cell>
          <cell r="C1724" t="str">
            <v>Xà Cừ, Đường kính gốc từ trên50 cm trở lên</v>
          </cell>
          <cell r="D1724" t="str">
            <v>Xà Cừ, đường kính bằng 59 cm</v>
          </cell>
          <cell r="E1724" t="str">
            <v>cây</v>
          </cell>
          <cell r="F1724">
            <v>234000</v>
          </cell>
        </row>
        <row r="1725">
          <cell r="A1725" t="str">
            <v>XACU60</v>
          </cell>
          <cell r="B1725" t="str">
            <v>XACU5050</v>
          </cell>
          <cell r="C1725" t="str">
            <v>Xà Cừ, Đường kính gốc từ trên50 cm trở lên</v>
          </cell>
          <cell r="D1725" t="str">
            <v>Xà Cừ, đường kính bằng 60 cm</v>
          </cell>
          <cell r="E1725" t="str">
            <v>cây</v>
          </cell>
          <cell r="F1725">
            <v>234000</v>
          </cell>
        </row>
        <row r="1726">
          <cell r="C1726" t="str">
            <v>Cây có tán che nắng (Bàng, Phượng vĩ)</v>
          </cell>
        </row>
        <row r="1727">
          <cell r="A1727" t="str">
            <v>BANG1</v>
          </cell>
          <cell r="B1727" t="str">
            <v>BANG15</v>
          </cell>
          <cell r="C1727" t="str">
            <v>Bàng, Đường kính gốc &lt; 5 cm</v>
          </cell>
          <cell r="D1727" t="str">
            <v>Cây bàng đường kính gốc 1 cm</v>
          </cell>
          <cell r="E1727" t="str">
            <v>cây</v>
          </cell>
          <cell r="F1727">
            <v>46000</v>
          </cell>
        </row>
        <row r="1728">
          <cell r="A1728" t="str">
            <v>BANG2</v>
          </cell>
          <cell r="B1728" t="str">
            <v>BANG15</v>
          </cell>
          <cell r="C1728" t="str">
            <v>Bàng, Đường kính gốc &lt; 5 cm</v>
          </cell>
          <cell r="D1728" t="str">
            <v>Cây bàng đường kính gốc 2 cm</v>
          </cell>
          <cell r="E1728" t="str">
            <v>cây</v>
          </cell>
          <cell r="F1728">
            <v>46000</v>
          </cell>
        </row>
        <row r="1729">
          <cell r="A1729" t="str">
            <v>BANG3</v>
          </cell>
          <cell r="B1729" t="str">
            <v>BANG15</v>
          </cell>
          <cell r="C1729" t="str">
            <v>Bàng, Đường kính gốc &lt; 5 cm</v>
          </cell>
          <cell r="D1729" t="str">
            <v>Cây bàng đường kính gốc 3 cm</v>
          </cell>
          <cell r="E1729" t="str">
            <v>cây</v>
          </cell>
          <cell r="F1729">
            <v>46000</v>
          </cell>
        </row>
        <row r="1730">
          <cell r="A1730" t="str">
            <v>BANG4</v>
          </cell>
          <cell r="B1730" t="str">
            <v>BANG15</v>
          </cell>
          <cell r="C1730" t="str">
            <v>Bàng, Đường kính gốc &lt; 5 cm</v>
          </cell>
          <cell r="D1730" t="str">
            <v>Cây bàng đường kính gốc 4 cm</v>
          </cell>
          <cell r="E1730" t="str">
            <v>cây</v>
          </cell>
          <cell r="F1730">
            <v>46000</v>
          </cell>
        </row>
        <row r="1731">
          <cell r="A1731" t="str">
            <v>BANG5</v>
          </cell>
          <cell r="B1731" t="str">
            <v>BANG510</v>
          </cell>
          <cell r="C1731" t="str">
            <v>Bàng, Đường kính gốc từ trên 5-10 cm</v>
          </cell>
          <cell r="D1731" t="str">
            <v>Cây bàng đường kính gốc 5 cm</v>
          </cell>
          <cell r="E1731" t="str">
            <v>cây</v>
          </cell>
          <cell r="F1731">
            <v>97000</v>
          </cell>
        </row>
        <row r="1732">
          <cell r="A1732" t="str">
            <v>BANG6</v>
          </cell>
          <cell r="B1732" t="str">
            <v>BANG510</v>
          </cell>
          <cell r="C1732" t="str">
            <v>Bàng, Đường kính gốc từ trên 5-10 cm</v>
          </cell>
          <cell r="D1732" t="str">
            <v>Cây bàng đường kính gốc 6 cm</v>
          </cell>
          <cell r="E1732" t="str">
            <v>cây</v>
          </cell>
          <cell r="F1732">
            <v>97000</v>
          </cell>
        </row>
        <row r="1733">
          <cell r="A1733" t="str">
            <v>BANG7</v>
          </cell>
          <cell r="B1733" t="str">
            <v>BANG510</v>
          </cell>
          <cell r="C1733" t="str">
            <v>Bàng, Đường kính gốc từ trên 5-10 cm</v>
          </cell>
          <cell r="D1733" t="str">
            <v>Cây bàng đường kính gốc 7 cm</v>
          </cell>
          <cell r="E1733" t="str">
            <v>cây</v>
          </cell>
          <cell r="F1733">
            <v>97000</v>
          </cell>
        </row>
        <row r="1734">
          <cell r="A1734" t="str">
            <v>BANG8</v>
          </cell>
          <cell r="B1734" t="str">
            <v>BANG510</v>
          </cell>
          <cell r="C1734" t="str">
            <v>Bàng, Đường kính gốc từ trên 5-10 cm</v>
          </cell>
          <cell r="D1734" t="str">
            <v>Cây bàng đường kính gốc 8 cm</v>
          </cell>
          <cell r="E1734" t="str">
            <v>cây</v>
          </cell>
          <cell r="F1734">
            <v>97000</v>
          </cell>
        </row>
        <row r="1735">
          <cell r="A1735" t="str">
            <v>BANG9</v>
          </cell>
          <cell r="B1735" t="str">
            <v>BANG510</v>
          </cell>
          <cell r="C1735" t="str">
            <v>Bàng, Đường kính gốc từ trên 5-10 cm</v>
          </cell>
          <cell r="D1735" t="str">
            <v>Cây bàng đường kính gốc 9 cm</v>
          </cell>
          <cell r="E1735" t="str">
            <v>cây</v>
          </cell>
          <cell r="F1735">
            <v>97000</v>
          </cell>
        </row>
        <row r="1736">
          <cell r="A1736" t="str">
            <v>BANG10</v>
          </cell>
          <cell r="B1736" t="str">
            <v>BANG510</v>
          </cell>
          <cell r="C1736" t="str">
            <v>Bàng, Đường kính gốc từ trên 5-10 cm</v>
          </cell>
          <cell r="D1736" t="str">
            <v>Cây bàng đường kính gốc 10 cm</v>
          </cell>
          <cell r="E1736" t="str">
            <v>cây</v>
          </cell>
          <cell r="F1736">
            <v>97000</v>
          </cell>
        </row>
        <row r="1737">
          <cell r="A1737" t="str">
            <v>BANG11</v>
          </cell>
          <cell r="B1737" t="str">
            <v>BANG1113</v>
          </cell>
          <cell r="C1737" t="str">
            <v>Bàng, Đường kính gốc từ 11-13 cm</v>
          </cell>
          <cell r="D1737" t="str">
            <v>Cây bàng đường kính gốc 11 cm</v>
          </cell>
          <cell r="E1737" t="str">
            <v>cây</v>
          </cell>
          <cell r="F1737">
            <v>110000</v>
          </cell>
        </row>
        <row r="1738">
          <cell r="A1738" t="str">
            <v>BANG12</v>
          </cell>
          <cell r="B1738" t="str">
            <v>BANG1113</v>
          </cell>
          <cell r="C1738" t="str">
            <v>Bàng, Đường kính gốc từ 11-13 cm</v>
          </cell>
          <cell r="D1738" t="str">
            <v>Cây bàng đường kính gốc 12 cm</v>
          </cell>
          <cell r="E1738" t="str">
            <v>cây</v>
          </cell>
          <cell r="F1738">
            <v>110000</v>
          </cell>
        </row>
        <row r="1739">
          <cell r="A1739" t="str">
            <v>BANG13</v>
          </cell>
          <cell r="B1739" t="str">
            <v>BANG1113</v>
          </cell>
          <cell r="C1739" t="str">
            <v>Bàng, Đường kính gốc từ 11-13 cm</v>
          </cell>
          <cell r="D1739" t="str">
            <v>Cây bàng đường kính gốc 13 cm</v>
          </cell>
          <cell r="E1739" t="str">
            <v>cây</v>
          </cell>
          <cell r="F1739">
            <v>110000</v>
          </cell>
        </row>
        <row r="1740">
          <cell r="A1740" t="str">
            <v>BANG14</v>
          </cell>
          <cell r="B1740" t="str">
            <v>BANG1420</v>
          </cell>
          <cell r="C1740" t="str">
            <v>Bàng, Đường kính gốc từ 13-20 cm</v>
          </cell>
          <cell r="D1740" t="str">
            <v>Cây bàng đường kính gốc 14 cm</v>
          </cell>
          <cell r="E1740" t="str">
            <v>cây</v>
          </cell>
          <cell r="F1740">
            <v>123000</v>
          </cell>
        </row>
        <row r="1741">
          <cell r="A1741" t="str">
            <v>BANG15</v>
          </cell>
          <cell r="B1741" t="str">
            <v>BANG1420</v>
          </cell>
          <cell r="C1741" t="str">
            <v>Bàng, Đường kính gốc từ 13-20 cm</v>
          </cell>
          <cell r="D1741" t="str">
            <v>Cây bàng đường kính gốc 15 cm</v>
          </cell>
          <cell r="E1741" t="str">
            <v>cây</v>
          </cell>
          <cell r="F1741">
            <v>123000</v>
          </cell>
        </row>
        <row r="1742">
          <cell r="A1742" t="str">
            <v>BANG16</v>
          </cell>
          <cell r="B1742" t="str">
            <v>BANG1420</v>
          </cell>
          <cell r="C1742" t="str">
            <v>Bàng, Đường kính gốc từ 13-20 cm</v>
          </cell>
          <cell r="D1742" t="str">
            <v>Cây bàng đường kính gốc 16 cm</v>
          </cell>
          <cell r="E1742" t="str">
            <v>cây</v>
          </cell>
          <cell r="F1742">
            <v>123000</v>
          </cell>
        </row>
        <row r="1743">
          <cell r="A1743" t="str">
            <v>BANG17</v>
          </cell>
          <cell r="B1743" t="str">
            <v>BANG1420</v>
          </cell>
          <cell r="C1743" t="str">
            <v>Bàng, Đường kính gốc từ 13-20 cm</v>
          </cell>
          <cell r="D1743" t="str">
            <v>Cây bàng đường kính gốc 17 cm</v>
          </cell>
          <cell r="E1743" t="str">
            <v>cây</v>
          </cell>
          <cell r="F1743">
            <v>123000</v>
          </cell>
        </row>
        <row r="1744">
          <cell r="A1744" t="str">
            <v>BANG18</v>
          </cell>
          <cell r="B1744" t="str">
            <v>BANG1420</v>
          </cell>
          <cell r="C1744" t="str">
            <v>Bàng, Đường kính gốc từ 13-20 cm</v>
          </cell>
          <cell r="D1744" t="str">
            <v>Cây bàng đường kính gốc 18 cm</v>
          </cell>
          <cell r="E1744" t="str">
            <v>cây</v>
          </cell>
          <cell r="F1744">
            <v>123000</v>
          </cell>
        </row>
        <row r="1745">
          <cell r="A1745" t="str">
            <v>BANG19</v>
          </cell>
          <cell r="B1745" t="str">
            <v>BANG1420</v>
          </cell>
          <cell r="C1745" t="str">
            <v>Bàng, Đường kính gốc từ 13-20 cm</v>
          </cell>
          <cell r="D1745" t="str">
            <v>Cây bàng đường kính gốc 19 cm</v>
          </cell>
          <cell r="E1745" t="str">
            <v>cây</v>
          </cell>
          <cell r="F1745">
            <v>123000</v>
          </cell>
        </row>
        <row r="1746">
          <cell r="A1746" t="str">
            <v>BANG20</v>
          </cell>
          <cell r="B1746" t="str">
            <v>BANG2050</v>
          </cell>
          <cell r="C1746" t="str">
            <v>Bàng, Đường kính gốc từ 20- 50 cm</v>
          </cell>
          <cell r="D1746" t="str">
            <v>Cây bàng đường kính gốc 20 cm</v>
          </cell>
          <cell r="E1746" t="str">
            <v>cây</v>
          </cell>
          <cell r="F1746">
            <v>123000</v>
          </cell>
        </row>
        <row r="1747">
          <cell r="A1747" t="str">
            <v>BANG21</v>
          </cell>
          <cell r="B1747" t="str">
            <v>BANG2050</v>
          </cell>
          <cell r="C1747" t="str">
            <v>Bàng, Đường kính gốc từ 20- 50 cm</v>
          </cell>
          <cell r="D1747" t="str">
            <v>Cây bàng đường kính gốc 21 cm</v>
          </cell>
          <cell r="E1747" t="str">
            <v>cây</v>
          </cell>
          <cell r="F1747">
            <v>141000</v>
          </cell>
        </row>
        <row r="1748">
          <cell r="A1748" t="str">
            <v>BANG22</v>
          </cell>
          <cell r="B1748" t="str">
            <v>BANG2050</v>
          </cell>
          <cell r="C1748" t="str">
            <v>Bàng, Đường kính gốc từ 20- 50 cm</v>
          </cell>
          <cell r="D1748" t="str">
            <v>Cây bàng đường kính gốc 22 cm</v>
          </cell>
          <cell r="E1748" t="str">
            <v>cây</v>
          </cell>
          <cell r="F1748">
            <v>141000</v>
          </cell>
        </row>
        <row r="1749">
          <cell r="A1749" t="str">
            <v>BANG23</v>
          </cell>
          <cell r="B1749" t="str">
            <v>BANG2050</v>
          </cell>
          <cell r="C1749" t="str">
            <v>Bàng, Đường kính gốc từ 20- 50 cm</v>
          </cell>
          <cell r="D1749" t="str">
            <v>Cây bàng đường kính gốc 23 cm</v>
          </cell>
          <cell r="E1749" t="str">
            <v>cây</v>
          </cell>
          <cell r="F1749">
            <v>141000</v>
          </cell>
        </row>
        <row r="1750">
          <cell r="A1750" t="str">
            <v>BANG24</v>
          </cell>
          <cell r="B1750" t="str">
            <v>BANG2050</v>
          </cell>
          <cell r="C1750" t="str">
            <v>Bàng, Đường kính gốc từ 20- 50 cm</v>
          </cell>
          <cell r="D1750" t="str">
            <v>Cây bàng đường kính gốc 24 cm</v>
          </cell>
          <cell r="E1750" t="str">
            <v>cây</v>
          </cell>
          <cell r="F1750">
            <v>141000</v>
          </cell>
        </row>
        <row r="1751">
          <cell r="A1751" t="str">
            <v>BANG25</v>
          </cell>
          <cell r="B1751" t="str">
            <v>BANG2050</v>
          </cell>
          <cell r="C1751" t="str">
            <v>Bàng, Đường kính gốc từ 20- 50 cm</v>
          </cell>
          <cell r="D1751" t="str">
            <v>Cây bàng đường kính gốc 25 cm</v>
          </cell>
          <cell r="E1751" t="str">
            <v>cây</v>
          </cell>
          <cell r="F1751">
            <v>141000</v>
          </cell>
        </row>
        <row r="1752">
          <cell r="A1752" t="str">
            <v>BANG26</v>
          </cell>
          <cell r="B1752" t="str">
            <v>BANG2050</v>
          </cell>
          <cell r="C1752" t="str">
            <v>Bàng, Đường kính gốc từ 20- 50 cm</v>
          </cell>
          <cell r="D1752" t="str">
            <v>Cây bàng đường kính gốc 26 cm</v>
          </cell>
          <cell r="E1752" t="str">
            <v>cây</v>
          </cell>
          <cell r="F1752">
            <v>141000</v>
          </cell>
        </row>
        <row r="1753">
          <cell r="A1753" t="str">
            <v>BANG27</v>
          </cell>
          <cell r="B1753" t="str">
            <v>BANG2050</v>
          </cell>
          <cell r="C1753" t="str">
            <v>Bàng, Đường kính gốc từ 20- 50 cm</v>
          </cell>
          <cell r="D1753" t="str">
            <v>Cây bàng đường kính gốc 27 cm</v>
          </cell>
          <cell r="E1753" t="str">
            <v>cây</v>
          </cell>
          <cell r="F1753">
            <v>141000</v>
          </cell>
        </row>
        <row r="1754">
          <cell r="A1754" t="str">
            <v>BANG28</v>
          </cell>
          <cell r="B1754" t="str">
            <v>BANG2050</v>
          </cell>
          <cell r="C1754" t="str">
            <v>Bàng, Đường kính gốc từ 20- 50 cm</v>
          </cell>
          <cell r="D1754" t="str">
            <v>Cây bàng đường kính gốc 28 cm</v>
          </cell>
          <cell r="E1754" t="str">
            <v>cây</v>
          </cell>
          <cell r="F1754">
            <v>141000</v>
          </cell>
        </row>
        <row r="1755">
          <cell r="A1755" t="str">
            <v>BANG29</v>
          </cell>
          <cell r="B1755" t="str">
            <v>BANG2050</v>
          </cell>
          <cell r="C1755" t="str">
            <v>Bàng, Đường kính gốc từ 20- 50 cm</v>
          </cell>
          <cell r="D1755" t="str">
            <v>Cây bàng đường kính gốc 29 cm</v>
          </cell>
          <cell r="E1755" t="str">
            <v>cây</v>
          </cell>
          <cell r="F1755">
            <v>141000</v>
          </cell>
        </row>
        <row r="1756">
          <cell r="A1756" t="str">
            <v>BANG30</v>
          </cell>
          <cell r="B1756" t="str">
            <v>BANG2050</v>
          </cell>
          <cell r="C1756" t="str">
            <v>Bàng, Đường kính gốc từ 20- 50 cm</v>
          </cell>
          <cell r="D1756" t="str">
            <v>Cây bàng đường kính gốc 30 cm</v>
          </cell>
          <cell r="E1756" t="str">
            <v>cây</v>
          </cell>
          <cell r="F1756">
            <v>141000</v>
          </cell>
        </row>
        <row r="1757">
          <cell r="A1757" t="str">
            <v>BANG31</v>
          </cell>
          <cell r="B1757" t="str">
            <v>BANG2050</v>
          </cell>
          <cell r="C1757" t="str">
            <v>Bàng, Đường kính gốc từ 20- 50 cm</v>
          </cell>
          <cell r="D1757" t="str">
            <v>Cây bàng đường kính gốc 31 cm</v>
          </cell>
          <cell r="E1757" t="str">
            <v>cây</v>
          </cell>
          <cell r="F1757">
            <v>141000</v>
          </cell>
        </row>
        <row r="1758">
          <cell r="A1758" t="str">
            <v>BANG32</v>
          </cell>
          <cell r="B1758" t="str">
            <v>BANG2050</v>
          </cell>
          <cell r="C1758" t="str">
            <v>Bàng, Đường kính gốc từ 20- 50 cm</v>
          </cell>
          <cell r="D1758" t="str">
            <v>Cây bàng đường kính gốc 32 cm</v>
          </cell>
          <cell r="E1758" t="str">
            <v>cây</v>
          </cell>
          <cell r="F1758">
            <v>141000</v>
          </cell>
        </row>
        <row r="1759">
          <cell r="A1759" t="str">
            <v>BANG33</v>
          </cell>
          <cell r="B1759" t="str">
            <v>BANG2050</v>
          </cell>
          <cell r="C1759" t="str">
            <v>Bàng, Đường kính gốc từ 20- 50 cm</v>
          </cell>
          <cell r="D1759" t="str">
            <v>Cây bàng đường kính gốc 33 cm</v>
          </cell>
          <cell r="E1759" t="str">
            <v>cây</v>
          </cell>
          <cell r="F1759">
            <v>141000</v>
          </cell>
        </row>
        <row r="1760">
          <cell r="A1760" t="str">
            <v>BANG34</v>
          </cell>
          <cell r="B1760" t="str">
            <v>BANG2050</v>
          </cell>
          <cell r="C1760" t="str">
            <v>Bàng, Đường kính gốc từ 20- 50 cm</v>
          </cell>
          <cell r="D1760" t="str">
            <v>Cây bàng đường kính gốc 34 cm</v>
          </cell>
          <cell r="E1760" t="str">
            <v>cây</v>
          </cell>
          <cell r="F1760">
            <v>141000</v>
          </cell>
        </row>
        <row r="1761">
          <cell r="A1761" t="str">
            <v>BANG35</v>
          </cell>
          <cell r="B1761" t="str">
            <v>BANG2050</v>
          </cell>
          <cell r="C1761" t="str">
            <v>Bàng, Đường kính gốc từ 20- 50 cm</v>
          </cell>
          <cell r="D1761" t="str">
            <v>Cây bàng đường kính gốc 35 cm</v>
          </cell>
          <cell r="E1761" t="str">
            <v>cây</v>
          </cell>
          <cell r="F1761">
            <v>141000</v>
          </cell>
        </row>
        <row r="1762">
          <cell r="A1762" t="str">
            <v>BANG36</v>
          </cell>
          <cell r="B1762" t="str">
            <v>BANG2050</v>
          </cell>
          <cell r="C1762" t="str">
            <v>Bàng, Đường kính gốc từ 20- 50 cm</v>
          </cell>
          <cell r="D1762" t="str">
            <v>Cây bàng đường kính gốc 36 cm</v>
          </cell>
          <cell r="E1762" t="str">
            <v>cây</v>
          </cell>
          <cell r="F1762">
            <v>141000</v>
          </cell>
        </row>
        <row r="1763">
          <cell r="A1763" t="str">
            <v>BANG37</v>
          </cell>
          <cell r="B1763" t="str">
            <v>BANG2050</v>
          </cell>
          <cell r="C1763" t="str">
            <v>Bàng, Đường kính gốc từ 20- 50 cm</v>
          </cell>
          <cell r="D1763" t="str">
            <v>Cây bàng đường kính gốc 37 cm</v>
          </cell>
          <cell r="E1763" t="str">
            <v>cây</v>
          </cell>
          <cell r="F1763">
            <v>141000</v>
          </cell>
        </row>
        <row r="1764">
          <cell r="A1764" t="str">
            <v>BANG38</v>
          </cell>
          <cell r="B1764" t="str">
            <v>BANG2050</v>
          </cell>
          <cell r="C1764" t="str">
            <v>Bàng, Đường kính gốc từ 20- 50 cm</v>
          </cell>
          <cell r="D1764" t="str">
            <v>Cây bàng đường kính gốc 38 cm</v>
          </cell>
          <cell r="E1764" t="str">
            <v>cây</v>
          </cell>
          <cell r="F1764">
            <v>141000</v>
          </cell>
        </row>
        <row r="1765">
          <cell r="A1765" t="str">
            <v>BANG39</v>
          </cell>
          <cell r="B1765" t="str">
            <v>BANG2050</v>
          </cell>
          <cell r="C1765" t="str">
            <v>Bàng, Đường kính gốc từ 20- 50 cm</v>
          </cell>
          <cell r="D1765" t="str">
            <v>Cây bàng đường kính gốc 39 cm</v>
          </cell>
          <cell r="E1765" t="str">
            <v>cây</v>
          </cell>
          <cell r="F1765">
            <v>141000</v>
          </cell>
        </row>
        <row r="1766">
          <cell r="A1766" t="str">
            <v>BANG40</v>
          </cell>
          <cell r="B1766" t="str">
            <v>BANG2050</v>
          </cell>
          <cell r="C1766" t="str">
            <v>Bàng, Đường kính gốc từ 20- 50 cm</v>
          </cell>
          <cell r="D1766" t="str">
            <v>Cây bàng đường kính gốc 40 cm</v>
          </cell>
          <cell r="E1766" t="str">
            <v>cây</v>
          </cell>
          <cell r="F1766">
            <v>141000</v>
          </cell>
        </row>
        <row r="1767">
          <cell r="A1767" t="str">
            <v>BANG41</v>
          </cell>
          <cell r="B1767" t="str">
            <v>BANG2050</v>
          </cell>
          <cell r="C1767" t="str">
            <v>Bàng, Đường kính gốc từ 20- 50 cm</v>
          </cell>
          <cell r="D1767" t="str">
            <v>Cây bàng đường kính gốc 41 cm</v>
          </cell>
          <cell r="E1767" t="str">
            <v>cây</v>
          </cell>
          <cell r="F1767">
            <v>141000</v>
          </cell>
        </row>
        <row r="1768">
          <cell r="A1768" t="str">
            <v>BANG42</v>
          </cell>
          <cell r="B1768" t="str">
            <v>BANG2050</v>
          </cell>
          <cell r="C1768" t="str">
            <v>Bàng, Đường kính gốc từ 20- 50 cm</v>
          </cell>
          <cell r="D1768" t="str">
            <v>Cây bàng đường kính gốc 42 cm</v>
          </cell>
          <cell r="E1768" t="str">
            <v>cây</v>
          </cell>
          <cell r="F1768">
            <v>141000</v>
          </cell>
        </row>
        <row r="1769">
          <cell r="A1769" t="str">
            <v>BANG43</v>
          </cell>
          <cell r="B1769" t="str">
            <v>BANG2050</v>
          </cell>
          <cell r="C1769" t="str">
            <v>Bàng, Đường kính gốc từ 20- 50 cm</v>
          </cell>
          <cell r="D1769" t="str">
            <v>Cây bàng đường kính gốc 43 cm</v>
          </cell>
          <cell r="E1769" t="str">
            <v>cây</v>
          </cell>
          <cell r="F1769">
            <v>141000</v>
          </cell>
        </row>
        <row r="1770">
          <cell r="A1770" t="str">
            <v>BANG44</v>
          </cell>
          <cell r="B1770" t="str">
            <v>BANG2050</v>
          </cell>
          <cell r="C1770" t="str">
            <v>Bàng, Đường kính gốc từ 20- 50 cm</v>
          </cell>
          <cell r="D1770" t="str">
            <v>Cây bàng đường kính gốc 44 cm</v>
          </cell>
          <cell r="E1770" t="str">
            <v>cây</v>
          </cell>
          <cell r="F1770">
            <v>141000</v>
          </cell>
        </row>
        <row r="1771">
          <cell r="A1771" t="str">
            <v>BANG45</v>
          </cell>
          <cell r="B1771" t="str">
            <v>BANG2050</v>
          </cell>
          <cell r="C1771" t="str">
            <v>Bàng, Đường kính gốc từ 20- 50 cm</v>
          </cell>
          <cell r="D1771" t="str">
            <v>Cây bàng đường kính gốc 45 cm</v>
          </cell>
          <cell r="E1771" t="str">
            <v>cây</v>
          </cell>
          <cell r="F1771">
            <v>141000</v>
          </cell>
        </row>
        <row r="1772">
          <cell r="A1772" t="str">
            <v>BANG46</v>
          </cell>
          <cell r="B1772" t="str">
            <v>BANG2050</v>
          </cell>
          <cell r="C1772" t="str">
            <v>Bàng, Đường kính gốc từ 20- 50 cm</v>
          </cell>
          <cell r="D1772" t="str">
            <v>Cây bàng đường kính gốc 46 cm</v>
          </cell>
          <cell r="E1772" t="str">
            <v>cây</v>
          </cell>
          <cell r="F1772">
            <v>141000</v>
          </cell>
        </row>
        <row r="1773">
          <cell r="A1773" t="str">
            <v>BANG47</v>
          </cell>
          <cell r="B1773" t="str">
            <v>BANG2050</v>
          </cell>
          <cell r="C1773" t="str">
            <v>Bàng, Đường kính gốc từ 20- 50 cm</v>
          </cell>
          <cell r="D1773" t="str">
            <v>Cây bàng đường kính gốc 47 cm</v>
          </cell>
          <cell r="E1773" t="str">
            <v>cây</v>
          </cell>
          <cell r="F1773">
            <v>141000</v>
          </cell>
        </row>
        <row r="1774">
          <cell r="A1774" t="str">
            <v>BANG48</v>
          </cell>
          <cell r="B1774" t="str">
            <v>BANG2050</v>
          </cell>
          <cell r="C1774" t="str">
            <v>Bàng, Đường kính gốc từ 20- 50 cm</v>
          </cell>
          <cell r="D1774" t="str">
            <v>Cây bàng đường kính gốc 48 cm</v>
          </cell>
          <cell r="E1774" t="str">
            <v>cây</v>
          </cell>
          <cell r="F1774">
            <v>141000</v>
          </cell>
        </row>
        <row r="1775">
          <cell r="A1775" t="str">
            <v>BANG49</v>
          </cell>
          <cell r="B1775" t="str">
            <v>BANG2050</v>
          </cell>
          <cell r="C1775" t="str">
            <v>Bàng, Đường kính gốc từ 20- 50 cm</v>
          </cell>
          <cell r="D1775" t="str">
            <v>Cây bàng đường kính gốc 49 cm</v>
          </cell>
          <cell r="E1775" t="str">
            <v>cây</v>
          </cell>
          <cell r="F1775">
            <v>141000</v>
          </cell>
        </row>
        <row r="1776">
          <cell r="A1776" t="str">
            <v>BANG50</v>
          </cell>
          <cell r="B1776" t="str">
            <v>BANG2050</v>
          </cell>
          <cell r="C1776" t="str">
            <v>Bàng, Đường kính gốc từ 20- 50 cm</v>
          </cell>
          <cell r="D1776" t="str">
            <v>Cây bàng đường kính gốc 50 cm</v>
          </cell>
          <cell r="E1776" t="str">
            <v>cây</v>
          </cell>
          <cell r="F1776">
            <v>141000</v>
          </cell>
        </row>
        <row r="1777">
          <cell r="A1777" t="str">
            <v>BANG51</v>
          </cell>
          <cell r="B1777" t="str">
            <v>BANG5050</v>
          </cell>
          <cell r="C1777" t="str">
            <v>Bàng, Đường kính gốc từ 51cm trở lên</v>
          </cell>
          <cell r="D1777" t="str">
            <v>Cây bàng đường kính gốc 51 cm</v>
          </cell>
          <cell r="E1777" t="str">
            <v>cây</v>
          </cell>
          <cell r="F1777">
            <v>185000</v>
          </cell>
        </row>
        <row r="1778">
          <cell r="A1778" t="str">
            <v>BANG52</v>
          </cell>
          <cell r="B1778" t="str">
            <v>BANG5050</v>
          </cell>
          <cell r="C1778" t="str">
            <v>Bàng, Đường kính gốc từ 51cm trở lên</v>
          </cell>
          <cell r="D1778" t="str">
            <v>Cây bàng đường kính gốc 52 cm</v>
          </cell>
          <cell r="E1778" t="str">
            <v>cây</v>
          </cell>
          <cell r="F1778">
            <v>185000</v>
          </cell>
        </row>
        <row r="1779">
          <cell r="A1779" t="str">
            <v>BANG53</v>
          </cell>
          <cell r="B1779" t="str">
            <v>BANG5050</v>
          </cell>
          <cell r="C1779" t="str">
            <v>Bàng, Đường kính gốc từ 51cm trở lên</v>
          </cell>
          <cell r="D1779" t="str">
            <v>Cây bàng đường kính gốc 53 cm</v>
          </cell>
          <cell r="E1779" t="str">
            <v>cây</v>
          </cell>
          <cell r="F1779">
            <v>185000</v>
          </cell>
        </row>
        <row r="1780">
          <cell r="A1780" t="str">
            <v>BANG54</v>
          </cell>
          <cell r="B1780" t="str">
            <v>BANG5050</v>
          </cell>
          <cell r="C1780" t="str">
            <v>Bàng, Đường kính gốc từ 51cm trở lên</v>
          </cell>
          <cell r="D1780" t="str">
            <v>Cây bàng đường kính gốc 54 cm</v>
          </cell>
          <cell r="E1780" t="str">
            <v>cây</v>
          </cell>
          <cell r="F1780">
            <v>185000</v>
          </cell>
        </row>
        <row r="1781">
          <cell r="A1781" t="str">
            <v>BANG55</v>
          </cell>
          <cell r="B1781" t="str">
            <v>BANG5050</v>
          </cell>
          <cell r="C1781" t="str">
            <v>Bàng, Đường kính gốc từ 51cm trở lên</v>
          </cell>
          <cell r="D1781" t="str">
            <v>Cây bàng đường kính gốc 55 cm</v>
          </cell>
          <cell r="E1781" t="str">
            <v>cây</v>
          </cell>
          <cell r="F1781">
            <v>185000</v>
          </cell>
        </row>
        <row r="1782">
          <cell r="A1782" t="str">
            <v>BANG56</v>
          </cell>
          <cell r="B1782" t="str">
            <v>BANG5050</v>
          </cell>
          <cell r="C1782" t="str">
            <v>Bàng, Đường kính gốc từ 51cm trở lên</v>
          </cell>
          <cell r="D1782" t="str">
            <v>Cây bàng đường kính gốc 56 cm</v>
          </cell>
          <cell r="E1782" t="str">
            <v>cây</v>
          </cell>
          <cell r="F1782">
            <v>185000</v>
          </cell>
        </row>
        <row r="1783">
          <cell r="A1783" t="str">
            <v>BANG57</v>
          </cell>
          <cell r="B1783" t="str">
            <v>BANG5050</v>
          </cell>
          <cell r="C1783" t="str">
            <v>Bàng, Đường kính gốc từ 51cm trở lên</v>
          </cell>
          <cell r="D1783" t="str">
            <v>Cây bàng đường kính gốc 57 cm</v>
          </cell>
          <cell r="E1783" t="str">
            <v>cây</v>
          </cell>
          <cell r="F1783">
            <v>185000</v>
          </cell>
        </row>
        <row r="1784">
          <cell r="A1784" t="str">
            <v>BANG58</v>
          </cell>
          <cell r="B1784" t="str">
            <v>BANG5050</v>
          </cell>
          <cell r="C1784" t="str">
            <v>Bàng, Đường kính gốc từ 51cm trở lên</v>
          </cell>
          <cell r="D1784" t="str">
            <v>Cây bàng đường kính gốc 58 cm</v>
          </cell>
          <cell r="E1784" t="str">
            <v>cây</v>
          </cell>
          <cell r="F1784">
            <v>185000</v>
          </cell>
        </row>
        <row r="1785">
          <cell r="A1785" t="str">
            <v>BANG59</v>
          </cell>
          <cell r="B1785" t="str">
            <v>BANG5050</v>
          </cell>
          <cell r="C1785" t="str">
            <v>Bàng, Đường kính gốc từ 51cm trở lên</v>
          </cell>
          <cell r="D1785" t="str">
            <v>Cây bàng đường kính gốc 59 cm</v>
          </cell>
          <cell r="E1785" t="str">
            <v>cây</v>
          </cell>
          <cell r="F1785">
            <v>185000</v>
          </cell>
        </row>
        <row r="1786">
          <cell r="A1786" t="str">
            <v>BANG60</v>
          </cell>
          <cell r="B1786" t="str">
            <v>BANG5050</v>
          </cell>
          <cell r="C1786" t="str">
            <v>Bàng, Đường kính gốc từ 51cm trở lên</v>
          </cell>
          <cell r="D1786" t="str">
            <v>Cây bàng đường kính gốc 60 cm</v>
          </cell>
          <cell r="E1786" t="str">
            <v>cây</v>
          </cell>
          <cell r="F1786">
            <v>185000</v>
          </cell>
        </row>
        <row r="1787">
          <cell r="C1787" t="str">
            <v>Cây Phượng vĩ</v>
          </cell>
        </row>
        <row r="1788">
          <cell r="A1788" t="str">
            <v>PHUONG1</v>
          </cell>
          <cell r="B1788" t="str">
            <v>PHUONG15</v>
          </cell>
          <cell r="C1788" t="str">
            <v>Phượng Vĩ, Đường kính gốc &lt; 5 cm</v>
          </cell>
          <cell r="D1788" t="str">
            <v>Phượng Vĩ, đường kính gốc 1 cm</v>
          </cell>
          <cell r="E1788" t="str">
            <v>cây</v>
          </cell>
          <cell r="F1788">
            <v>46000</v>
          </cell>
        </row>
        <row r="1789">
          <cell r="A1789" t="str">
            <v>PHUONG2</v>
          </cell>
          <cell r="B1789" t="str">
            <v>PHUONG15</v>
          </cell>
          <cell r="C1789" t="str">
            <v>Phượng Vĩ, Đường kính gốc &lt; 5 cm</v>
          </cell>
          <cell r="D1789" t="str">
            <v>Phượng Vĩ, đường kính gốc 2 cm</v>
          </cell>
          <cell r="E1789" t="str">
            <v>cây</v>
          </cell>
          <cell r="F1789">
            <v>46000</v>
          </cell>
        </row>
        <row r="1790">
          <cell r="A1790" t="str">
            <v>PHUONG3</v>
          </cell>
          <cell r="B1790" t="str">
            <v>PHUONG15</v>
          </cell>
          <cell r="C1790" t="str">
            <v>Phượng Vĩ, Đường kính gốc &lt; 5 cm</v>
          </cell>
          <cell r="D1790" t="str">
            <v>Phượng Vĩ, đường kính gốc 3 cm</v>
          </cell>
          <cell r="E1790" t="str">
            <v>cây</v>
          </cell>
          <cell r="F1790">
            <v>46000</v>
          </cell>
        </row>
        <row r="1791">
          <cell r="A1791" t="str">
            <v>PHUONG4</v>
          </cell>
          <cell r="B1791" t="str">
            <v>PHUONG15</v>
          </cell>
          <cell r="C1791" t="str">
            <v>Phượng Vĩ, Đường kính gốc &lt; 5 cm</v>
          </cell>
          <cell r="D1791" t="str">
            <v>Phượng Vĩ, đường kính gốc 4 cm</v>
          </cell>
          <cell r="E1791" t="str">
            <v>cây</v>
          </cell>
          <cell r="F1791">
            <v>46000</v>
          </cell>
        </row>
        <row r="1792">
          <cell r="A1792" t="str">
            <v>PHUONG5</v>
          </cell>
          <cell r="B1792" t="str">
            <v>PHUONG510</v>
          </cell>
          <cell r="C1792" t="str">
            <v>Phượng Vĩ, Đường kính gốc từ trên 5-10 cm</v>
          </cell>
          <cell r="D1792" t="str">
            <v>Phượng Vĩ,  đường kính gốc 5 cm</v>
          </cell>
          <cell r="E1792" t="str">
            <v>cây</v>
          </cell>
          <cell r="F1792">
            <v>97000</v>
          </cell>
        </row>
        <row r="1793">
          <cell r="A1793" t="str">
            <v>PHUONG6</v>
          </cell>
          <cell r="B1793" t="str">
            <v>PHUONG510</v>
          </cell>
          <cell r="C1793" t="str">
            <v>Phượng Vĩ, Đường kính gốc từ trên 5-10 cm</v>
          </cell>
          <cell r="D1793" t="str">
            <v>Phượng Vĩ, đường kính gốc 6 cm</v>
          </cell>
          <cell r="E1793" t="str">
            <v>cây</v>
          </cell>
          <cell r="F1793">
            <v>97000</v>
          </cell>
        </row>
        <row r="1794">
          <cell r="A1794" t="str">
            <v>PHUONG7</v>
          </cell>
          <cell r="B1794" t="str">
            <v>PHUONG510</v>
          </cell>
          <cell r="C1794" t="str">
            <v>Phượng Vĩ, Đường kính gốc từ trên 5-10 cm</v>
          </cell>
          <cell r="D1794" t="str">
            <v>Phượng Vĩ, đường kính gốc 7 cm</v>
          </cell>
          <cell r="E1794" t="str">
            <v>cây</v>
          </cell>
          <cell r="F1794">
            <v>97000</v>
          </cell>
        </row>
        <row r="1795">
          <cell r="A1795" t="str">
            <v>PHUONG8</v>
          </cell>
          <cell r="B1795" t="str">
            <v>PHUONG510</v>
          </cell>
          <cell r="C1795" t="str">
            <v>Phượng Vĩ, Đường kính gốc từ trên 5-10 cm</v>
          </cell>
          <cell r="D1795" t="str">
            <v>Phượng Vĩ,  đường kính gốc 8 cm</v>
          </cell>
          <cell r="E1795" t="str">
            <v>cây</v>
          </cell>
          <cell r="F1795">
            <v>97000</v>
          </cell>
        </row>
        <row r="1796">
          <cell r="A1796" t="str">
            <v>PHUONG9</v>
          </cell>
          <cell r="B1796" t="str">
            <v>PHUONG510</v>
          </cell>
          <cell r="C1796" t="str">
            <v>Phượng Vĩ, Đường kính gốc từ trên 5-10 cm</v>
          </cell>
          <cell r="D1796" t="str">
            <v>Phượng Vĩ,  đường kính gốc 9 cm</v>
          </cell>
          <cell r="E1796" t="str">
            <v>cây</v>
          </cell>
          <cell r="F1796">
            <v>97000</v>
          </cell>
        </row>
        <row r="1797">
          <cell r="A1797" t="str">
            <v>PHUONG10</v>
          </cell>
          <cell r="B1797" t="str">
            <v>PHUONG510</v>
          </cell>
          <cell r="C1797" t="str">
            <v>Phượng Vĩ, Đường kính gốc từ trên 5-10 cm</v>
          </cell>
          <cell r="D1797" t="str">
            <v>Phượng Vĩ,  đường kính gốc 10 cm</v>
          </cell>
          <cell r="E1797" t="str">
            <v>cây</v>
          </cell>
          <cell r="F1797">
            <v>97000</v>
          </cell>
        </row>
        <row r="1798">
          <cell r="A1798" t="str">
            <v>PHUONG11</v>
          </cell>
          <cell r="B1798" t="str">
            <v>PHUONG1113</v>
          </cell>
          <cell r="C1798" t="str">
            <v>Phượng Vĩ, Đường kính gốc từ 11-13 cm</v>
          </cell>
          <cell r="D1798" t="str">
            <v>Phượng Vĩ, đường kính gốc 11 cm</v>
          </cell>
          <cell r="E1798" t="str">
            <v>cây</v>
          </cell>
          <cell r="F1798">
            <v>110000</v>
          </cell>
        </row>
        <row r="1799">
          <cell r="A1799" t="str">
            <v>PHUONG12</v>
          </cell>
          <cell r="B1799" t="str">
            <v>PHUONG1113</v>
          </cell>
          <cell r="C1799" t="str">
            <v>Phượng Vĩ, Đường kính gốc từ 11-13 cm</v>
          </cell>
          <cell r="D1799" t="str">
            <v>Phượng Vĩ,  đường kính gốc 12 cm</v>
          </cell>
          <cell r="E1799" t="str">
            <v>cây</v>
          </cell>
          <cell r="F1799">
            <v>110000</v>
          </cell>
        </row>
        <row r="1800">
          <cell r="A1800" t="str">
            <v>PHUONG13</v>
          </cell>
          <cell r="B1800" t="str">
            <v>PHUONG1113</v>
          </cell>
          <cell r="C1800" t="str">
            <v>Phượng Vĩ, Đường kính gốc từ 11-13 cm</v>
          </cell>
          <cell r="D1800" t="str">
            <v>Phượng Vĩ,  đường kính gốc 13 cm</v>
          </cell>
          <cell r="E1800" t="str">
            <v>cây</v>
          </cell>
          <cell r="F1800">
            <v>110000</v>
          </cell>
        </row>
        <row r="1801">
          <cell r="A1801" t="str">
            <v>PHUONG14</v>
          </cell>
          <cell r="B1801" t="str">
            <v>PHUONG1420</v>
          </cell>
          <cell r="C1801" t="str">
            <v>Phượng Vĩ, Đường kính gốc từ 13-20 cm</v>
          </cell>
          <cell r="D1801" t="str">
            <v>Phượng Vĩ,  đường kính gốc 14 cm</v>
          </cell>
          <cell r="E1801" t="str">
            <v>cây</v>
          </cell>
          <cell r="F1801">
            <v>123000</v>
          </cell>
        </row>
        <row r="1802">
          <cell r="A1802" t="str">
            <v>PHUONG15</v>
          </cell>
          <cell r="B1802" t="str">
            <v>PHUONG1420</v>
          </cell>
          <cell r="C1802" t="str">
            <v>Phượng Vĩ, Đường kính gốc từ 13-20 cm</v>
          </cell>
          <cell r="D1802" t="str">
            <v>Phượng Vĩ,  đường kính gốc 15 cm</v>
          </cell>
          <cell r="E1802" t="str">
            <v>cây</v>
          </cell>
          <cell r="F1802">
            <v>123000</v>
          </cell>
        </row>
        <row r="1803">
          <cell r="A1803" t="str">
            <v>PHUONG16</v>
          </cell>
          <cell r="B1803" t="str">
            <v>PHUONG1420</v>
          </cell>
          <cell r="C1803" t="str">
            <v>Phượng Vĩ, Đường kính gốc từ 13-20 cm</v>
          </cell>
          <cell r="D1803" t="str">
            <v>Phượng Vĩ,  đường kính gốc 16 cm</v>
          </cell>
          <cell r="E1803" t="str">
            <v>cây</v>
          </cell>
          <cell r="F1803">
            <v>123000</v>
          </cell>
        </row>
        <row r="1804">
          <cell r="A1804" t="str">
            <v>PHUONG17</v>
          </cell>
          <cell r="B1804" t="str">
            <v>PHUONG1420</v>
          </cell>
          <cell r="C1804" t="str">
            <v>Phượng Vĩ, Đường kính gốc từ 13-20 cm</v>
          </cell>
          <cell r="D1804" t="str">
            <v>Phượng Vĩ, đường kính gốc 17 cm</v>
          </cell>
          <cell r="E1804" t="str">
            <v>cây</v>
          </cell>
          <cell r="F1804">
            <v>123000</v>
          </cell>
        </row>
        <row r="1805">
          <cell r="A1805" t="str">
            <v>PHUONG18</v>
          </cell>
          <cell r="B1805" t="str">
            <v>PHUONG1420</v>
          </cell>
          <cell r="C1805" t="str">
            <v>Phượng Vĩ, Đường kính gốc từ 13-20 cm</v>
          </cell>
          <cell r="D1805" t="str">
            <v>Phượng Vĩ, đường kính gốc 18 cm</v>
          </cell>
          <cell r="E1805" t="str">
            <v>cây</v>
          </cell>
          <cell r="F1805">
            <v>123000</v>
          </cell>
        </row>
        <row r="1806">
          <cell r="A1806" t="str">
            <v>PHUONG19</v>
          </cell>
          <cell r="B1806" t="str">
            <v>PHUONG1420</v>
          </cell>
          <cell r="C1806" t="str">
            <v>Phượng Vĩ, Đường kính gốc từ 13-20 cm</v>
          </cell>
          <cell r="D1806" t="str">
            <v>Phượng Vĩ, đường kính gốc 19 cm</v>
          </cell>
          <cell r="E1806" t="str">
            <v>cây</v>
          </cell>
          <cell r="F1806">
            <v>123000</v>
          </cell>
        </row>
        <row r="1807">
          <cell r="A1807" t="str">
            <v>PHUONG20</v>
          </cell>
          <cell r="B1807" t="str">
            <v>PHUONG2050</v>
          </cell>
          <cell r="C1807" t="str">
            <v>Phượng Vĩ, Đường kính gốc từ 20- 50 cm</v>
          </cell>
          <cell r="D1807" t="str">
            <v>Phượng Vĩ, đường kính gốc 20 cm</v>
          </cell>
          <cell r="E1807" t="str">
            <v>cây</v>
          </cell>
          <cell r="F1807">
            <v>123000</v>
          </cell>
        </row>
        <row r="1808">
          <cell r="A1808" t="str">
            <v>PHUONG21</v>
          </cell>
          <cell r="B1808" t="str">
            <v>PHUONG2050</v>
          </cell>
          <cell r="C1808" t="str">
            <v>Phượng Vĩ, Đường kính gốc từ 20- 50 cm</v>
          </cell>
          <cell r="D1808" t="str">
            <v>Phượng Vĩ, đường kính gốc 21 cm</v>
          </cell>
          <cell r="E1808" t="str">
            <v>cây</v>
          </cell>
          <cell r="F1808">
            <v>141000</v>
          </cell>
        </row>
        <row r="1809">
          <cell r="A1809" t="str">
            <v>PHUONG22</v>
          </cell>
          <cell r="B1809" t="str">
            <v>PHUONG2050</v>
          </cell>
          <cell r="C1809" t="str">
            <v>Phượng Vĩ, Đường kính gốc từ 20- 50 cm</v>
          </cell>
          <cell r="D1809" t="str">
            <v>Phượng Vĩ, đường kính gốc 22 cm</v>
          </cell>
          <cell r="E1809" t="str">
            <v>cây</v>
          </cell>
          <cell r="F1809">
            <v>141000</v>
          </cell>
        </row>
        <row r="1810">
          <cell r="A1810" t="str">
            <v>PHUONG23</v>
          </cell>
          <cell r="B1810" t="str">
            <v>PHUONG2050</v>
          </cell>
          <cell r="C1810" t="str">
            <v>Phượng Vĩ, Đường kính gốc từ 20- 50 cm</v>
          </cell>
          <cell r="D1810" t="str">
            <v>Phượng Vĩ, đường kính gốc 23 cm</v>
          </cell>
          <cell r="E1810" t="str">
            <v>cây</v>
          </cell>
          <cell r="F1810">
            <v>141000</v>
          </cell>
        </row>
        <row r="1811">
          <cell r="A1811" t="str">
            <v>PHUONG24</v>
          </cell>
          <cell r="B1811" t="str">
            <v>PHUONG2050</v>
          </cell>
          <cell r="C1811" t="str">
            <v>Phượng Vĩ, Đường kính gốc từ 20- 50 cm</v>
          </cell>
          <cell r="D1811" t="str">
            <v>Phượng Vĩ,  đường kính gốc 24 cm</v>
          </cell>
          <cell r="E1811" t="str">
            <v>cây</v>
          </cell>
          <cell r="F1811">
            <v>141000</v>
          </cell>
        </row>
        <row r="1812">
          <cell r="A1812" t="str">
            <v>PHUONG25</v>
          </cell>
          <cell r="B1812" t="str">
            <v>PHUONG2050</v>
          </cell>
          <cell r="C1812" t="str">
            <v>Phượng Vĩ, Đường kính gốc từ 20- 50 cm</v>
          </cell>
          <cell r="D1812" t="str">
            <v>Phượng Vĩ,  đường kính gốc 25 cm</v>
          </cell>
          <cell r="E1812" t="str">
            <v>cây</v>
          </cell>
          <cell r="F1812">
            <v>141000</v>
          </cell>
        </row>
        <row r="1813">
          <cell r="A1813" t="str">
            <v>PHUONG26</v>
          </cell>
          <cell r="B1813" t="str">
            <v>PHUONG2050</v>
          </cell>
          <cell r="C1813" t="str">
            <v>Phượng Vĩ, Đường kính gốc từ 20- 50 cm</v>
          </cell>
          <cell r="D1813" t="str">
            <v>Phượng Vĩ, đường kính gốc 26 cm</v>
          </cell>
          <cell r="E1813" t="str">
            <v>cây</v>
          </cell>
          <cell r="F1813">
            <v>141000</v>
          </cell>
        </row>
        <row r="1814">
          <cell r="A1814" t="str">
            <v>PHUONG27</v>
          </cell>
          <cell r="B1814" t="str">
            <v>PHUONG2050</v>
          </cell>
          <cell r="C1814" t="str">
            <v>Phượng Vĩ, Đường kính gốc từ 20- 50 cm</v>
          </cell>
          <cell r="D1814" t="str">
            <v>Phượng Vĩ,  đường kính gốc 27 cm</v>
          </cell>
          <cell r="E1814" t="str">
            <v>cây</v>
          </cell>
          <cell r="F1814">
            <v>141000</v>
          </cell>
        </row>
        <row r="1815">
          <cell r="A1815" t="str">
            <v>PHUONG28</v>
          </cell>
          <cell r="B1815" t="str">
            <v>PHUONG2050</v>
          </cell>
          <cell r="C1815" t="str">
            <v>Phượng Vĩ, Đường kính gốc từ 20- 50 cm</v>
          </cell>
          <cell r="D1815" t="str">
            <v>Phượng Vĩ, đường kính gốc 28 cm</v>
          </cell>
          <cell r="E1815" t="str">
            <v>cây</v>
          </cell>
          <cell r="F1815">
            <v>141000</v>
          </cell>
        </row>
        <row r="1816">
          <cell r="A1816" t="str">
            <v>PHUONG29</v>
          </cell>
          <cell r="B1816" t="str">
            <v>PHUONG2050</v>
          </cell>
          <cell r="C1816" t="str">
            <v>Phượng Vĩ, Đường kính gốc từ 20- 50 cm</v>
          </cell>
          <cell r="D1816" t="str">
            <v>Phượng Vĩ, đường kính gốc 29 cm</v>
          </cell>
          <cell r="E1816" t="str">
            <v>cây</v>
          </cell>
          <cell r="F1816">
            <v>141000</v>
          </cell>
        </row>
        <row r="1817">
          <cell r="A1817" t="str">
            <v>PHUONG30</v>
          </cell>
          <cell r="B1817" t="str">
            <v>PHUONG2050</v>
          </cell>
          <cell r="C1817" t="str">
            <v>Phượng Vĩ, Đường kính gốc từ 20- 50 cm</v>
          </cell>
          <cell r="D1817" t="str">
            <v>Phượng Vĩ,  đường kính gốc 30 cm</v>
          </cell>
          <cell r="E1817" t="str">
            <v>cây</v>
          </cell>
          <cell r="F1817">
            <v>141000</v>
          </cell>
        </row>
        <row r="1818">
          <cell r="A1818" t="str">
            <v>PHUONG31</v>
          </cell>
          <cell r="B1818" t="str">
            <v>PHUONG2050</v>
          </cell>
          <cell r="C1818" t="str">
            <v>Phượng Vĩ, Đường kính gốc từ 20- 50 cm</v>
          </cell>
          <cell r="D1818" t="str">
            <v>Phượng Vĩ,  đường kính gốc 31 cm</v>
          </cell>
          <cell r="E1818" t="str">
            <v>cây</v>
          </cell>
          <cell r="F1818">
            <v>141000</v>
          </cell>
        </row>
        <row r="1819">
          <cell r="A1819" t="str">
            <v>PHUONG32</v>
          </cell>
          <cell r="B1819" t="str">
            <v>PHUONG2050</v>
          </cell>
          <cell r="C1819" t="str">
            <v>Phượng Vĩ, Đường kính gốc từ 20- 50 cm</v>
          </cell>
          <cell r="D1819" t="str">
            <v>Phượng Vĩ,  đường kính gốc 32 cm</v>
          </cell>
          <cell r="E1819" t="str">
            <v>cây</v>
          </cell>
          <cell r="F1819">
            <v>141000</v>
          </cell>
        </row>
        <row r="1820">
          <cell r="A1820" t="str">
            <v>PHUONG33</v>
          </cell>
          <cell r="B1820" t="str">
            <v>PHUONG2050</v>
          </cell>
          <cell r="C1820" t="str">
            <v>Phượng Vĩ, Đường kính gốc từ 20- 50 cm</v>
          </cell>
          <cell r="D1820" t="str">
            <v>Phượng Vĩ,  đường kính gốc 33 cm</v>
          </cell>
          <cell r="E1820" t="str">
            <v>cây</v>
          </cell>
          <cell r="F1820">
            <v>141000</v>
          </cell>
        </row>
        <row r="1821">
          <cell r="A1821" t="str">
            <v>PHUONG34</v>
          </cell>
          <cell r="B1821" t="str">
            <v>PHUONG2050</v>
          </cell>
          <cell r="C1821" t="str">
            <v>Phượng Vĩ, Đường kính gốc từ 20- 50 cm</v>
          </cell>
          <cell r="D1821" t="str">
            <v>Phượng Vĩ,  đường kính gốc 34 cm</v>
          </cell>
          <cell r="E1821" t="str">
            <v>cây</v>
          </cell>
          <cell r="F1821">
            <v>141000</v>
          </cell>
        </row>
        <row r="1822">
          <cell r="A1822" t="str">
            <v>PHUONG35</v>
          </cell>
          <cell r="B1822" t="str">
            <v>PHUONG2050</v>
          </cell>
          <cell r="C1822" t="str">
            <v>Phượng Vĩ, Đường kính gốc từ 20- 50 cm</v>
          </cell>
          <cell r="D1822" t="str">
            <v>Phượng Vĩ,  đường kính gốc 35 cm</v>
          </cell>
          <cell r="E1822" t="str">
            <v>cây</v>
          </cell>
          <cell r="F1822">
            <v>141000</v>
          </cell>
        </row>
        <row r="1823">
          <cell r="A1823" t="str">
            <v>PHUONG36</v>
          </cell>
          <cell r="B1823" t="str">
            <v>PHUONG2050</v>
          </cell>
          <cell r="C1823" t="str">
            <v>Phượng Vĩ, Đường kính gốc từ 20- 50 cm</v>
          </cell>
          <cell r="D1823" t="str">
            <v>Phượng Vĩ, đường kính gốc 36 cm</v>
          </cell>
          <cell r="E1823" t="str">
            <v>cây</v>
          </cell>
          <cell r="F1823">
            <v>141000</v>
          </cell>
        </row>
        <row r="1824">
          <cell r="A1824" t="str">
            <v>PHUONG37</v>
          </cell>
          <cell r="B1824" t="str">
            <v>PHUONG2050</v>
          </cell>
          <cell r="C1824" t="str">
            <v>Phượng Vĩ, Đường kính gốc từ 20- 50 cm</v>
          </cell>
          <cell r="D1824" t="str">
            <v>Phượng Vĩ, đường kính gốc 37 cm</v>
          </cell>
          <cell r="E1824" t="str">
            <v>cây</v>
          </cell>
          <cell r="F1824">
            <v>141000</v>
          </cell>
        </row>
        <row r="1825">
          <cell r="A1825" t="str">
            <v>PHUONG38</v>
          </cell>
          <cell r="B1825" t="str">
            <v>PHUONG2050</v>
          </cell>
          <cell r="C1825" t="str">
            <v>Phượng Vĩ, Đường kính gốc từ 20- 50 cm</v>
          </cell>
          <cell r="D1825" t="str">
            <v>Phượng Vĩ,  đường kính gốc 38 cm</v>
          </cell>
          <cell r="E1825" t="str">
            <v>cây</v>
          </cell>
          <cell r="F1825">
            <v>141000</v>
          </cell>
        </row>
        <row r="1826">
          <cell r="A1826" t="str">
            <v>PHUONG39</v>
          </cell>
          <cell r="B1826" t="str">
            <v>PHUONG2050</v>
          </cell>
          <cell r="C1826" t="str">
            <v>Phượng Vĩ, Đường kính gốc từ 20- 50 cm</v>
          </cell>
          <cell r="D1826" t="str">
            <v>Phượng Vĩ,  đường kính gốc 39 cm</v>
          </cell>
          <cell r="E1826" t="str">
            <v>cây</v>
          </cell>
          <cell r="F1826">
            <v>141000</v>
          </cell>
        </row>
        <row r="1827">
          <cell r="A1827" t="str">
            <v>PHUONG40</v>
          </cell>
          <cell r="B1827" t="str">
            <v>PHUONG2050</v>
          </cell>
          <cell r="C1827" t="str">
            <v>Phượng Vĩ, Đường kính gốc từ 20- 50 cm</v>
          </cell>
          <cell r="D1827" t="str">
            <v>Phượng Vĩ,  đường kính gốc 40 cm</v>
          </cell>
          <cell r="E1827" t="str">
            <v>cây</v>
          </cell>
          <cell r="F1827">
            <v>141000</v>
          </cell>
        </row>
        <row r="1828">
          <cell r="A1828" t="str">
            <v>PHUONG41</v>
          </cell>
          <cell r="B1828" t="str">
            <v>PHUONG2050</v>
          </cell>
          <cell r="C1828" t="str">
            <v>Phượng Vĩ, Đường kính gốc từ 20- 50 cm</v>
          </cell>
          <cell r="D1828" t="str">
            <v>Phượng Vĩ,  đường kính gốc 41 cm</v>
          </cell>
          <cell r="E1828" t="str">
            <v>cây</v>
          </cell>
          <cell r="F1828">
            <v>141000</v>
          </cell>
        </row>
        <row r="1829">
          <cell r="A1829" t="str">
            <v>PHUONG42</v>
          </cell>
          <cell r="B1829" t="str">
            <v>PHUONG2050</v>
          </cell>
          <cell r="C1829" t="str">
            <v>Phượng Vĩ, Đường kính gốc từ 20- 50 cm</v>
          </cell>
          <cell r="D1829" t="str">
            <v>Phượng Vĩ,  đường kính gốc 42 cm</v>
          </cell>
          <cell r="E1829" t="str">
            <v>cây</v>
          </cell>
          <cell r="F1829">
            <v>141000</v>
          </cell>
        </row>
        <row r="1830">
          <cell r="A1830" t="str">
            <v>PHUONG43</v>
          </cell>
          <cell r="B1830" t="str">
            <v>PHUONG2050</v>
          </cell>
          <cell r="C1830" t="str">
            <v>Phượng Vĩ, Đường kính gốc từ 20- 50 cm</v>
          </cell>
          <cell r="D1830" t="str">
            <v>Phượng Vĩ,  đường kính gốc 43 cm</v>
          </cell>
          <cell r="E1830" t="str">
            <v>cây</v>
          </cell>
          <cell r="F1830">
            <v>141000</v>
          </cell>
        </row>
        <row r="1831">
          <cell r="A1831" t="str">
            <v>PHUONG44</v>
          </cell>
          <cell r="B1831" t="str">
            <v>PHUONG2050</v>
          </cell>
          <cell r="C1831" t="str">
            <v>Phượng Vĩ, Đường kính gốc từ 20- 50 cm</v>
          </cell>
          <cell r="D1831" t="str">
            <v>Phượng Vĩ, đường kính gốc 44 cm</v>
          </cell>
          <cell r="E1831" t="str">
            <v>cây</v>
          </cell>
          <cell r="F1831">
            <v>141000</v>
          </cell>
        </row>
        <row r="1832">
          <cell r="A1832" t="str">
            <v>PHUONG45</v>
          </cell>
          <cell r="B1832" t="str">
            <v>PHUONG2050</v>
          </cell>
          <cell r="C1832" t="str">
            <v>Phượng Vĩ, Đường kính gốc từ 20- 50 cm</v>
          </cell>
          <cell r="D1832" t="str">
            <v>Phượng Vĩ, đường kính gốc 45 cm</v>
          </cell>
          <cell r="E1832" t="str">
            <v>cây</v>
          </cell>
          <cell r="F1832">
            <v>141000</v>
          </cell>
        </row>
        <row r="1833">
          <cell r="A1833" t="str">
            <v>PHUONG46</v>
          </cell>
          <cell r="B1833" t="str">
            <v>PHUONG2050</v>
          </cell>
          <cell r="C1833" t="str">
            <v>Phượng Vĩ, Đường kính gốc từ 20- 50 cm</v>
          </cell>
          <cell r="D1833" t="str">
            <v>Phượng Vĩ, đường kính gốc 46 cm</v>
          </cell>
          <cell r="E1833" t="str">
            <v>cây</v>
          </cell>
          <cell r="F1833">
            <v>141000</v>
          </cell>
        </row>
        <row r="1834">
          <cell r="A1834" t="str">
            <v>PHUONG47</v>
          </cell>
          <cell r="B1834" t="str">
            <v>PHUONG2050</v>
          </cell>
          <cell r="C1834" t="str">
            <v>Phượng Vĩ, Đường kính gốc từ 20- 50 cm</v>
          </cell>
          <cell r="D1834" t="str">
            <v>Phượng Vĩ,  đường kính gốc 47 cm</v>
          </cell>
          <cell r="E1834" t="str">
            <v>cây</v>
          </cell>
          <cell r="F1834">
            <v>141000</v>
          </cell>
        </row>
        <row r="1835">
          <cell r="A1835" t="str">
            <v>PHUONG48</v>
          </cell>
          <cell r="B1835" t="str">
            <v>PHUONG2050</v>
          </cell>
          <cell r="C1835" t="str">
            <v>Phượng Vĩ, Đường kính gốc từ 20- 50 cm</v>
          </cell>
          <cell r="D1835" t="str">
            <v>Phượng Vĩ,  đường kính gốc 48 cm</v>
          </cell>
          <cell r="E1835" t="str">
            <v>cây</v>
          </cell>
          <cell r="F1835">
            <v>141000</v>
          </cell>
        </row>
        <row r="1836">
          <cell r="A1836" t="str">
            <v>PHUONG49</v>
          </cell>
          <cell r="B1836" t="str">
            <v>PHUONG2050</v>
          </cell>
          <cell r="C1836" t="str">
            <v>Phượng Vĩ, Đường kính gốc từ 20- 50 cm</v>
          </cell>
          <cell r="D1836" t="str">
            <v>Phượng Vĩ,  đường kính gốc 49 cm</v>
          </cell>
          <cell r="E1836" t="str">
            <v>cây</v>
          </cell>
          <cell r="F1836">
            <v>141000</v>
          </cell>
        </row>
        <row r="1837">
          <cell r="A1837" t="str">
            <v>PHUONG50</v>
          </cell>
          <cell r="B1837" t="str">
            <v>PHUONG2050</v>
          </cell>
          <cell r="C1837" t="str">
            <v>Phượng Vĩ, Đường kính gốc từ 20- 50 cm</v>
          </cell>
          <cell r="D1837" t="str">
            <v>Phượng Vĩ,  đường kính gốc 50 cm</v>
          </cell>
          <cell r="E1837" t="str">
            <v>cây</v>
          </cell>
          <cell r="F1837">
            <v>141000</v>
          </cell>
        </row>
        <row r="1838">
          <cell r="A1838" t="str">
            <v>PHUONG51</v>
          </cell>
          <cell r="B1838" t="str">
            <v>PHUONG5050</v>
          </cell>
          <cell r="C1838" t="str">
            <v>Phượng Vĩ, Đường kính gốc từ 51cm trở lên</v>
          </cell>
          <cell r="D1838" t="str">
            <v>Phượng Vĩ, đường kính gốc 51 cm</v>
          </cell>
          <cell r="E1838" t="str">
            <v>cây</v>
          </cell>
          <cell r="F1838">
            <v>185000</v>
          </cell>
        </row>
        <row r="1839">
          <cell r="A1839" t="str">
            <v>PHUONG52</v>
          </cell>
          <cell r="B1839" t="str">
            <v>PHUONG5050</v>
          </cell>
          <cell r="C1839" t="str">
            <v>Phượng Vĩ, Đường kính gốc từ 51cm trở lên</v>
          </cell>
          <cell r="D1839" t="str">
            <v>Phượng Vĩ,  đường kính gốc 52 cm</v>
          </cell>
          <cell r="E1839" t="str">
            <v>cây</v>
          </cell>
          <cell r="F1839">
            <v>185000</v>
          </cell>
        </row>
        <row r="1840">
          <cell r="A1840" t="str">
            <v>PHUONG53</v>
          </cell>
          <cell r="B1840" t="str">
            <v>PHUONG5050</v>
          </cell>
          <cell r="C1840" t="str">
            <v>Phượng Vĩ, Đường kính gốc từ 51cm trở lên</v>
          </cell>
          <cell r="D1840" t="str">
            <v>Phượng Vĩ, đường kính gốc 53 cm</v>
          </cell>
          <cell r="E1840" t="str">
            <v>cây</v>
          </cell>
          <cell r="F1840">
            <v>185000</v>
          </cell>
        </row>
        <row r="1841">
          <cell r="A1841" t="str">
            <v>PHUONG54</v>
          </cell>
          <cell r="B1841" t="str">
            <v>PHUONG5050</v>
          </cell>
          <cell r="C1841" t="str">
            <v>Phượng Vĩ, Đường kính gốc từ 51cm trở lên</v>
          </cell>
          <cell r="D1841" t="str">
            <v>Phượng Vĩ,  đường kính gốc 54 cm</v>
          </cell>
          <cell r="E1841" t="str">
            <v>cây</v>
          </cell>
          <cell r="F1841">
            <v>185000</v>
          </cell>
        </row>
        <row r="1842">
          <cell r="A1842" t="str">
            <v>PHUONG55</v>
          </cell>
          <cell r="B1842" t="str">
            <v>PHUONG5050</v>
          </cell>
          <cell r="C1842" t="str">
            <v>Phượng Vĩ, Đường kính gốc từ 51cm trở lên</v>
          </cell>
          <cell r="D1842" t="str">
            <v>Phượng Vĩ,  đường kính gốc 55 cm</v>
          </cell>
          <cell r="E1842" t="str">
            <v>cây</v>
          </cell>
          <cell r="F1842">
            <v>185000</v>
          </cell>
        </row>
        <row r="1843">
          <cell r="A1843" t="str">
            <v>PHUONG56</v>
          </cell>
          <cell r="B1843" t="str">
            <v>PHUONG5050</v>
          </cell>
          <cell r="C1843" t="str">
            <v>Phượng Vĩ, Đường kính gốc từ 51cm trở lên</v>
          </cell>
          <cell r="D1843" t="str">
            <v>Phượng Vĩ, đường kính gốc 56 cm</v>
          </cell>
          <cell r="E1843" t="str">
            <v>cây</v>
          </cell>
          <cell r="F1843">
            <v>185000</v>
          </cell>
        </row>
        <row r="1844">
          <cell r="A1844" t="str">
            <v>PHUONG57</v>
          </cell>
          <cell r="B1844" t="str">
            <v>PHUONG5050</v>
          </cell>
          <cell r="C1844" t="str">
            <v>Phượng Vĩ, Đường kính gốc từ 51cm trở lên</v>
          </cell>
          <cell r="D1844" t="str">
            <v>Phượng Vĩ,  đường kính gốc 57 cm</v>
          </cell>
          <cell r="E1844" t="str">
            <v>cây</v>
          </cell>
          <cell r="F1844">
            <v>185000</v>
          </cell>
        </row>
        <row r="1845">
          <cell r="A1845" t="str">
            <v>PHUONG58</v>
          </cell>
          <cell r="B1845" t="str">
            <v>PHUONG5050</v>
          </cell>
          <cell r="C1845" t="str">
            <v>Phượng Vĩ, Đường kính gốc từ 51cm trở lên</v>
          </cell>
          <cell r="D1845" t="str">
            <v>Phượng Vĩ,  đường kính gốc 58 cm</v>
          </cell>
          <cell r="E1845" t="str">
            <v>cây</v>
          </cell>
          <cell r="F1845">
            <v>185000</v>
          </cell>
        </row>
        <row r="1846">
          <cell r="A1846" t="str">
            <v>PHUONG59</v>
          </cell>
          <cell r="B1846" t="str">
            <v>PHUONG5050</v>
          </cell>
          <cell r="C1846" t="str">
            <v>Phượng Vĩ, Đường kính gốc từ 51cm trở lên</v>
          </cell>
          <cell r="D1846" t="str">
            <v>Phượng Vĩ,  đường kính gốc 59 cm</v>
          </cell>
          <cell r="E1846" t="str">
            <v>cây</v>
          </cell>
          <cell r="F1846">
            <v>185000</v>
          </cell>
        </row>
        <row r="1847">
          <cell r="A1847" t="str">
            <v>PHUONG60</v>
          </cell>
          <cell r="B1847" t="str">
            <v>PHUONG5050</v>
          </cell>
          <cell r="C1847" t="str">
            <v>Phượng Vĩ, Đường kính gốc từ 51cm trở lên</v>
          </cell>
          <cell r="D1847" t="str">
            <v>Phượng Vĩ, đường kính gốc 60 cm</v>
          </cell>
          <cell r="E1847" t="str">
            <v>cây</v>
          </cell>
          <cell r="F1847">
            <v>185000</v>
          </cell>
        </row>
        <row r="1848">
          <cell r="C1848" t="str">
            <v>Tre, Mai</v>
          </cell>
        </row>
        <row r="1849">
          <cell r="A1849" t="str">
            <v>MANG</v>
          </cell>
          <cell r="B1849" t="str">
            <v>MANG</v>
          </cell>
          <cell r="C1849" t="str">
            <v xml:space="preserve"> Măng ĐK &gt; 7cm cao trên 1,5m</v>
          </cell>
          <cell r="D1849" t="str">
            <v xml:space="preserve"> Măng ĐK &gt; 7cm cao trên 1,5m</v>
          </cell>
          <cell r="E1849" t="str">
            <v>cây</v>
          </cell>
          <cell r="F1849">
            <v>12000</v>
          </cell>
        </row>
        <row r="1850">
          <cell r="A1850" t="str">
            <v>TREBT1</v>
          </cell>
          <cell r="B1850" t="str">
            <v>TREBT1</v>
          </cell>
          <cell r="C1850" t="str">
            <v xml:space="preserve"> Tre non, Tre bánh tẻ ĐK gốc &lt; 7cm</v>
          </cell>
          <cell r="D1850" t="str">
            <v xml:space="preserve"> Tre non, Tre bánh tẻ ĐK gốc &lt; 7cm</v>
          </cell>
          <cell r="E1850" t="str">
            <v>cây</v>
          </cell>
          <cell r="F1850">
            <v>15000</v>
          </cell>
        </row>
        <row r="1851">
          <cell r="A1851" t="str">
            <v>TREBT2</v>
          </cell>
          <cell r="B1851" t="str">
            <v>TREBT2</v>
          </cell>
          <cell r="C1851" t="str">
            <v xml:space="preserve"> Tre non, Tre bánh tẻ ĐK gốc &gt; 7cm</v>
          </cell>
          <cell r="D1851" t="str">
            <v xml:space="preserve"> Tre non, Tre bánh tẻ ĐK gốc &gt; 7cm</v>
          </cell>
          <cell r="E1851" t="str">
            <v>cây</v>
          </cell>
          <cell r="F1851">
            <v>25000</v>
          </cell>
        </row>
        <row r="1852">
          <cell r="A1852" t="str">
            <v>TREG1</v>
          </cell>
          <cell r="B1852" t="str">
            <v>TREG1</v>
          </cell>
          <cell r="C1852" t="str">
            <v xml:space="preserve"> Tre già ĐK gốc &lt; 7cm</v>
          </cell>
          <cell r="D1852" t="str">
            <v xml:space="preserve"> Tre già ĐK gốc &lt; 7cm</v>
          </cell>
          <cell r="E1852" t="str">
            <v>cây</v>
          </cell>
          <cell r="F1852">
            <v>26000</v>
          </cell>
        </row>
        <row r="1853">
          <cell r="A1853" t="str">
            <v>TREG2</v>
          </cell>
          <cell r="B1853" t="str">
            <v>TREG2</v>
          </cell>
          <cell r="C1853" t="str">
            <v xml:space="preserve"> Tre già ĐK gốc  &gt; 7cm </v>
          </cell>
          <cell r="D1853" t="str">
            <v xml:space="preserve"> Tre già ĐK gốc  &gt; 7cm </v>
          </cell>
          <cell r="E1853" t="str">
            <v>cây</v>
          </cell>
          <cell r="F1853">
            <v>30000</v>
          </cell>
        </row>
        <row r="1854">
          <cell r="C1854" t="str">
            <v>Cây Lim</v>
          </cell>
        </row>
        <row r="1855">
          <cell r="A1855" t="str">
            <v>LIM1</v>
          </cell>
          <cell r="B1855" t="str">
            <v>LIM15</v>
          </cell>
          <cell r="C1855" t="str">
            <v>Cây Lim, Đường kính gốc &lt; 5 cm</v>
          </cell>
          <cell r="D1855" t="str">
            <v>Cây Lim, Đường kính gốc 1 cm</v>
          </cell>
          <cell r="E1855" t="str">
            <v>cây</v>
          </cell>
          <cell r="F1855">
            <v>94000</v>
          </cell>
        </row>
        <row r="1856">
          <cell r="A1856" t="str">
            <v>LIM2</v>
          </cell>
          <cell r="B1856" t="str">
            <v>LIM15</v>
          </cell>
          <cell r="C1856" t="str">
            <v>Cây Lim, Đường kính gốc &lt; 5 cm</v>
          </cell>
          <cell r="D1856" t="str">
            <v>Cây Lim, Đường kính gốc 2 cm</v>
          </cell>
          <cell r="E1856" t="str">
            <v>cây</v>
          </cell>
          <cell r="F1856">
            <v>94000</v>
          </cell>
        </row>
        <row r="1857">
          <cell r="A1857" t="str">
            <v>LIM3</v>
          </cell>
          <cell r="B1857" t="str">
            <v>LIM15</v>
          </cell>
          <cell r="C1857" t="str">
            <v>Cây Lim, Đường kính gốc &lt; 5 cm</v>
          </cell>
          <cell r="D1857" t="str">
            <v>Cây Lim, Đường kính gốc 3 cm</v>
          </cell>
          <cell r="E1857" t="str">
            <v>cây</v>
          </cell>
          <cell r="F1857">
            <v>94000</v>
          </cell>
        </row>
        <row r="1858">
          <cell r="A1858" t="str">
            <v>LIM4</v>
          </cell>
          <cell r="B1858" t="str">
            <v>LIM15</v>
          </cell>
          <cell r="C1858" t="str">
            <v>Cây Lim, Đường kính gốc &lt; 5 cm</v>
          </cell>
          <cell r="D1858" t="str">
            <v>Cây Lim, Đường kính gốc 4 cm</v>
          </cell>
          <cell r="E1858" t="str">
            <v>cây</v>
          </cell>
          <cell r="F1858">
            <v>94000</v>
          </cell>
        </row>
        <row r="1859">
          <cell r="A1859" t="str">
            <v>LIM5</v>
          </cell>
          <cell r="B1859" t="str">
            <v>LIM510</v>
          </cell>
          <cell r="C1859" t="str">
            <v>Cây Lim, Đường kính gốc từ  5-10 cm</v>
          </cell>
          <cell r="D1859" t="str">
            <v xml:space="preserve"> Lim, Đường kính gốc 5 cm</v>
          </cell>
          <cell r="E1859" t="str">
            <v>cây</v>
          </cell>
          <cell r="F1859">
            <v>152000</v>
          </cell>
        </row>
        <row r="1860">
          <cell r="A1860" t="str">
            <v>LIM6</v>
          </cell>
          <cell r="B1860" t="str">
            <v>LIM510</v>
          </cell>
          <cell r="C1860" t="str">
            <v>Cây Lim, Đường kính gốc từ  5-10 cm</v>
          </cell>
          <cell r="D1860" t="str">
            <v xml:space="preserve"> Lim, Đường kính gốc 6 cm</v>
          </cell>
          <cell r="E1860" t="str">
            <v>cây</v>
          </cell>
          <cell r="F1860">
            <v>152000</v>
          </cell>
        </row>
        <row r="1861">
          <cell r="A1861" t="str">
            <v>LIM7</v>
          </cell>
          <cell r="B1861" t="str">
            <v>LIM510</v>
          </cell>
          <cell r="C1861" t="str">
            <v>Cây Lim, Đường kính gốc từ  5-10 cm</v>
          </cell>
          <cell r="D1861" t="str">
            <v xml:space="preserve"> Lim, Đường kính gốc 7 cm</v>
          </cell>
          <cell r="E1861" t="str">
            <v>cây</v>
          </cell>
          <cell r="F1861">
            <v>152000</v>
          </cell>
        </row>
        <row r="1862">
          <cell r="A1862" t="str">
            <v>LIM8</v>
          </cell>
          <cell r="B1862" t="str">
            <v>LIM510</v>
          </cell>
          <cell r="C1862" t="str">
            <v>Cây Lim, Đường kính gốc từ  5-10 cm</v>
          </cell>
          <cell r="D1862" t="str">
            <v xml:space="preserve"> Lim, Đường kính gốc 8 cm</v>
          </cell>
          <cell r="E1862" t="str">
            <v>cây</v>
          </cell>
          <cell r="F1862">
            <v>152000</v>
          </cell>
        </row>
        <row r="1863">
          <cell r="A1863" t="str">
            <v>LIM9</v>
          </cell>
          <cell r="B1863" t="str">
            <v>LIM510</v>
          </cell>
          <cell r="C1863" t="str">
            <v>Cây Lim, Đường kính gốc từ  5-10 cm</v>
          </cell>
          <cell r="D1863" t="str">
            <v xml:space="preserve"> Lim, Đường kính gốc 9 cm</v>
          </cell>
          <cell r="E1863" t="str">
            <v>cây</v>
          </cell>
          <cell r="F1863">
            <v>152000</v>
          </cell>
        </row>
        <row r="1864">
          <cell r="A1864" t="str">
            <v>LIM10</v>
          </cell>
          <cell r="B1864" t="str">
            <v>LIM510</v>
          </cell>
          <cell r="C1864" t="str">
            <v>Cây Lim, Đường kính gốc từ  5-10 cm</v>
          </cell>
          <cell r="D1864" t="str">
            <v xml:space="preserve"> Lim, Đường kính gốc 10 cm</v>
          </cell>
          <cell r="E1864" t="str">
            <v>cây</v>
          </cell>
          <cell r="F1864">
            <v>152000</v>
          </cell>
        </row>
        <row r="1865">
          <cell r="A1865" t="str">
            <v>LIM11</v>
          </cell>
          <cell r="B1865" t="str">
            <v>LIM1115</v>
          </cell>
          <cell r="C1865" t="str">
            <v>Lim, Đường kính gốc từ trên 10 -13 cm</v>
          </cell>
          <cell r="D1865" t="str">
            <v>Lim, đường kính gốc 11 cm</v>
          </cell>
          <cell r="E1865" t="str">
            <v>cây</v>
          </cell>
          <cell r="F1865">
            <v>161000</v>
          </cell>
        </row>
        <row r="1866">
          <cell r="A1866" t="str">
            <v>LIM12</v>
          </cell>
          <cell r="B1866" t="str">
            <v>LIM1115</v>
          </cell>
          <cell r="C1866" t="str">
            <v>Lim, Đường kính gốc từ trên 10 -13 cm</v>
          </cell>
          <cell r="D1866" t="str">
            <v>Lim, đường kính gốc 12 cm</v>
          </cell>
          <cell r="E1866" t="str">
            <v>cây</v>
          </cell>
          <cell r="F1866">
            <v>161000</v>
          </cell>
        </row>
        <row r="1867">
          <cell r="A1867" t="str">
            <v>LIM13</v>
          </cell>
          <cell r="B1867" t="str">
            <v>LIM1115</v>
          </cell>
          <cell r="C1867" t="str">
            <v>Lim, Đường kính gốc từ trên 10 -13 cm</v>
          </cell>
          <cell r="D1867" t="str">
            <v>Lim, đường kính gốc 13 cm</v>
          </cell>
          <cell r="E1867" t="str">
            <v>cây</v>
          </cell>
          <cell r="F1867">
            <v>197000</v>
          </cell>
        </row>
        <row r="1868">
          <cell r="A1868" t="str">
            <v>LIM14</v>
          </cell>
          <cell r="B1868" t="str">
            <v>LIM1115</v>
          </cell>
          <cell r="C1868" t="str">
            <v>Lim, Đường kính gốc từ trên 13 -20 cm</v>
          </cell>
          <cell r="D1868" t="str">
            <v>Lim,  đường kính gốc 14 cm</v>
          </cell>
          <cell r="E1868" t="str">
            <v>cây</v>
          </cell>
          <cell r="F1868">
            <v>197000</v>
          </cell>
        </row>
        <row r="1869">
          <cell r="A1869" t="str">
            <v>LIM15</v>
          </cell>
          <cell r="B1869" t="str">
            <v>LIM1115</v>
          </cell>
          <cell r="C1869" t="str">
            <v>Lim, Đường kính gốc từ trên 13 -20 cm</v>
          </cell>
          <cell r="D1869" t="str">
            <v>Lim,  đường kính gốc 15 cm</v>
          </cell>
          <cell r="E1869" t="str">
            <v>cây</v>
          </cell>
          <cell r="F1869">
            <v>197000</v>
          </cell>
        </row>
        <row r="1870">
          <cell r="A1870" t="str">
            <v>LIM16</v>
          </cell>
          <cell r="B1870" t="str">
            <v>LIM1620</v>
          </cell>
          <cell r="C1870" t="str">
            <v>Lim, Đường kính gốc từ trên 13 -20 cm</v>
          </cell>
          <cell r="D1870" t="str">
            <v>Lim,  đường kính gốc 16 cm</v>
          </cell>
          <cell r="E1870" t="str">
            <v>cây</v>
          </cell>
          <cell r="F1870">
            <v>197000</v>
          </cell>
        </row>
        <row r="1871">
          <cell r="A1871" t="str">
            <v>LIM17</v>
          </cell>
          <cell r="B1871" t="str">
            <v>LIM1620</v>
          </cell>
          <cell r="C1871" t="str">
            <v>Lim, Đường kính gốc từ trên 13 -20 cm</v>
          </cell>
          <cell r="D1871" t="str">
            <v>Lim,  đường kính gốc 17 cm</v>
          </cell>
          <cell r="E1871" t="str">
            <v>cây</v>
          </cell>
          <cell r="F1871">
            <v>197000</v>
          </cell>
        </row>
        <row r="1872">
          <cell r="A1872" t="str">
            <v>LIM18</v>
          </cell>
          <cell r="B1872" t="str">
            <v>LIM1620</v>
          </cell>
          <cell r="C1872" t="str">
            <v>Lim, Đường kính gốc từ trên 13 -20 cm</v>
          </cell>
          <cell r="D1872" t="str">
            <v>Lim,  đường kính gốc 18 cm</v>
          </cell>
          <cell r="E1872" t="str">
            <v>cây</v>
          </cell>
          <cell r="F1872">
            <v>197000</v>
          </cell>
        </row>
        <row r="1873">
          <cell r="A1873" t="str">
            <v>LIM19</v>
          </cell>
          <cell r="B1873" t="str">
            <v>LIM1620</v>
          </cell>
          <cell r="C1873" t="str">
            <v>Lim, Đường kính gốc từ trên 13 -20 cm</v>
          </cell>
          <cell r="D1873" t="str">
            <v>Lim,  đường kính gốc 19 cm</v>
          </cell>
          <cell r="E1873" t="str">
            <v>cây</v>
          </cell>
          <cell r="F1873">
            <v>197000</v>
          </cell>
        </row>
        <row r="1874">
          <cell r="A1874" t="str">
            <v>LIM20</v>
          </cell>
          <cell r="B1874" t="str">
            <v>LIM1620</v>
          </cell>
          <cell r="C1874" t="str">
            <v>Lim, Đường kính gốc từ trên 13 -20 cm</v>
          </cell>
          <cell r="D1874" t="str">
            <v>Lim,  đường kính gốc 20 cm</v>
          </cell>
          <cell r="E1874" t="str">
            <v>cây</v>
          </cell>
          <cell r="F1874">
            <v>197000</v>
          </cell>
        </row>
        <row r="1875">
          <cell r="A1875" t="str">
            <v>LIM21</v>
          </cell>
          <cell r="B1875" t="str">
            <v>LIM2030</v>
          </cell>
          <cell r="C1875" t="str">
            <v>Lim, Đường kính gốc từ trên 20- 50 cm</v>
          </cell>
          <cell r="D1875" t="str">
            <v>Lim, đường kính gốc 21 cm</v>
          </cell>
          <cell r="E1875" t="str">
            <v>cây</v>
          </cell>
          <cell r="F1875">
            <v>224000</v>
          </cell>
        </row>
        <row r="1876">
          <cell r="A1876" t="str">
            <v>LIM22</v>
          </cell>
          <cell r="B1876" t="str">
            <v>LIM2030</v>
          </cell>
          <cell r="C1876" t="str">
            <v>Lim, Đường kính gốc từ trên 20- 50 cm</v>
          </cell>
          <cell r="D1876" t="str">
            <v>Lim, đường kính gốc 22 cm</v>
          </cell>
          <cell r="E1876" t="str">
            <v>cây</v>
          </cell>
          <cell r="F1876">
            <v>224000</v>
          </cell>
        </row>
        <row r="1877">
          <cell r="A1877" t="str">
            <v>LIM23</v>
          </cell>
          <cell r="B1877" t="str">
            <v>LIM2030</v>
          </cell>
          <cell r="C1877" t="str">
            <v>Lim, Đường kính gốc từ trên 20- 50 cm</v>
          </cell>
          <cell r="D1877" t="str">
            <v>Lim, đường kính gốc 23 cm</v>
          </cell>
          <cell r="E1877" t="str">
            <v>cây</v>
          </cell>
          <cell r="F1877">
            <v>224000</v>
          </cell>
        </row>
        <row r="1878">
          <cell r="A1878" t="str">
            <v>LIM24</v>
          </cell>
          <cell r="B1878" t="str">
            <v>LIM2030</v>
          </cell>
          <cell r="C1878" t="str">
            <v>Lim, Đường kính gốc từ trên 20- 50 cm</v>
          </cell>
          <cell r="D1878" t="str">
            <v>Lim, đường kính gốc 24 cm</v>
          </cell>
          <cell r="E1878" t="str">
            <v>cây</v>
          </cell>
          <cell r="F1878">
            <v>224000</v>
          </cell>
        </row>
        <row r="1879">
          <cell r="A1879" t="str">
            <v>LIM25</v>
          </cell>
          <cell r="B1879" t="str">
            <v>LIM2030</v>
          </cell>
          <cell r="C1879" t="str">
            <v>Lim, Đường kính gốc từ trên 20- 50 cm</v>
          </cell>
          <cell r="D1879" t="str">
            <v>Lim, đường kính gốc 25 cm</v>
          </cell>
          <cell r="E1879" t="str">
            <v>cây</v>
          </cell>
          <cell r="F1879">
            <v>224000</v>
          </cell>
        </row>
        <row r="1880">
          <cell r="A1880" t="str">
            <v>LIM26</v>
          </cell>
          <cell r="B1880" t="str">
            <v>LIM2030</v>
          </cell>
          <cell r="C1880" t="str">
            <v>Lim, Đường kính gốc từ trên 20- 50 cm</v>
          </cell>
          <cell r="D1880" t="str">
            <v>Lim, đường kính gốc 26 cm</v>
          </cell>
          <cell r="E1880" t="str">
            <v>cây</v>
          </cell>
          <cell r="F1880">
            <v>224000</v>
          </cell>
        </row>
        <row r="1881">
          <cell r="A1881" t="str">
            <v>LIM27</v>
          </cell>
          <cell r="B1881" t="str">
            <v>LIM2030</v>
          </cell>
          <cell r="C1881" t="str">
            <v>Lim, Đường kính gốc từ trên 20- 50 cm</v>
          </cell>
          <cell r="D1881" t="str">
            <v>Lim, đường kính gốc 27 cm</v>
          </cell>
          <cell r="E1881" t="str">
            <v>cây</v>
          </cell>
          <cell r="F1881">
            <v>224000</v>
          </cell>
        </row>
        <row r="1882">
          <cell r="A1882" t="str">
            <v>LIM28</v>
          </cell>
          <cell r="B1882" t="str">
            <v>LIM2030</v>
          </cell>
          <cell r="C1882" t="str">
            <v>Lim, Đường kính gốc từ trên 20- 50 cm</v>
          </cell>
          <cell r="D1882" t="str">
            <v>Lim, đường kính gốc 28 cm</v>
          </cell>
          <cell r="E1882" t="str">
            <v>cây</v>
          </cell>
          <cell r="F1882">
            <v>224000</v>
          </cell>
        </row>
        <row r="1883">
          <cell r="A1883" t="str">
            <v>LIM29</v>
          </cell>
          <cell r="B1883" t="str">
            <v>LIM2030</v>
          </cell>
          <cell r="C1883" t="str">
            <v>Lim, Đường kính gốc từ trên 20- 50 cm</v>
          </cell>
          <cell r="D1883" t="str">
            <v>Lim, đường kính gốc 29 cm</v>
          </cell>
          <cell r="E1883" t="str">
            <v>cây</v>
          </cell>
          <cell r="F1883">
            <v>224000</v>
          </cell>
        </row>
        <row r="1884">
          <cell r="A1884" t="str">
            <v>LIM30</v>
          </cell>
          <cell r="B1884" t="str">
            <v>LIM2030</v>
          </cell>
          <cell r="C1884" t="str">
            <v>Lim, Đường kính gốc từ trên 20- 50 cm</v>
          </cell>
          <cell r="D1884" t="str">
            <v>Lim, đường kính gốc 30 cm</v>
          </cell>
          <cell r="E1884" t="str">
            <v>cây</v>
          </cell>
          <cell r="F1884">
            <v>224000</v>
          </cell>
        </row>
        <row r="1885">
          <cell r="A1885" t="str">
            <v>LIM31</v>
          </cell>
          <cell r="B1885" t="str">
            <v>LIM3050</v>
          </cell>
          <cell r="C1885" t="str">
            <v>Lim, Đường kính gốc từ trên 20- 50 cm</v>
          </cell>
          <cell r="D1885" t="str">
            <v>Lim, đường kính gốc 31 cm</v>
          </cell>
          <cell r="E1885" t="str">
            <v>cây</v>
          </cell>
          <cell r="F1885">
            <v>224000</v>
          </cell>
        </row>
        <row r="1886">
          <cell r="A1886" t="str">
            <v>LIM32</v>
          </cell>
          <cell r="B1886" t="str">
            <v>LIM3050</v>
          </cell>
          <cell r="C1886" t="str">
            <v>Lim, Đường kính gốc từ trên 20- 50 cm</v>
          </cell>
          <cell r="D1886" t="str">
            <v>Lim, đường kính gốc 32 cm</v>
          </cell>
          <cell r="E1886" t="str">
            <v>cây</v>
          </cell>
          <cell r="F1886">
            <v>224000</v>
          </cell>
        </row>
        <row r="1887">
          <cell r="A1887" t="str">
            <v>LIM33</v>
          </cell>
          <cell r="B1887" t="str">
            <v>LIM3050</v>
          </cell>
          <cell r="C1887" t="str">
            <v>Lim, Đường kính gốc từ trên 20- 50 cm</v>
          </cell>
          <cell r="D1887" t="str">
            <v>Lim, đường kính gốc 33 cm</v>
          </cell>
          <cell r="E1887" t="str">
            <v>cây</v>
          </cell>
          <cell r="F1887">
            <v>224000</v>
          </cell>
        </row>
        <row r="1888">
          <cell r="A1888" t="str">
            <v>LIM34</v>
          </cell>
          <cell r="B1888" t="str">
            <v>LIM3050</v>
          </cell>
          <cell r="C1888" t="str">
            <v>Lim, Đường kính gốc từ trên 20- 50 cm</v>
          </cell>
          <cell r="D1888" t="str">
            <v>Lim, đường kính gốc 34 cm</v>
          </cell>
          <cell r="E1888" t="str">
            <v>cây</v>
          </cell>
          <cell r="F1888">
            <v>224000</v>
          </cell>
        </row>
        <row r="1889">
          <cell r="A1889" t="str">
            <v>LIM35</v>
          </cell>
          <cell r="B1889" t="str">
            <v>LIM3050</v>
          </cell>
          <cell r="C1889" t="str">
            <v>Lim, Đường kính gốc từ trên 20- 50 cm</v>
          </cell>
          <cell r="D1889" t="str">
            <v>Lim, đường kính gốc 35 cm</v>
          </cell>
          <cell r="E1889" t="str">
            <v>cây</v>
          </cell>
          <cell r="F1889">
            <v>224000</v>
          </cell>
        </row>
        <row r="1890">
          <cell r="A1890" t="str">
            <v>LIM36</v>
          </cell>
          <cell r="B1890" t="str">
            <v>LIM3050</v>
          </cell>
          <cell r="C1890" t="str">
            <v>Lim, Đường kính gốc từ trên 20- 50 cm</v>
          </cell>
          <cell r="D1890" t="str">
            <v>Lim, đường kính gốc 36 cm</v>
          </cell>
          <cell r="E1890" t="str">
            <v>cây</v>
          </cell>
          <cell r="F1890">
            <v>224000</v>
          </cell>
        </row>
        <row r="1891">
          <cell r="A1891" t="str">
            <v>LIM37</v>
          </cell>
          <cell r="B1891" t="str">
            <v>LIM3050</v>
          </cell>
          <cell r="C1891" t="str">
            <v>Lim, Đường kính gốc từ trên 20- 50 cm</v>
          </cell>
          <cell r="D1891" t="str">
            <v>Lim, đường kính gốc 37 cm</v>
          </cell>
          <cell r="E1891" t="str">
            <v>cây</v>
          </cell>
          <cell r="F1891">
            <v>224000</v>
          </cell>
        </row>
        <row r="1892">
          <cell r="A1892" t="str">
            <v>LIM38</v>
          </cell>
          <cell r="B1892" t="str">
            <v>LIM3050</v>
          </cell>
          <cell r="C1892" t="str">
            <v>Lim, Đường kính gốc từ trên 20- 50 cm</v>
          </cell>
          <cell r="D1892" t="str">
            <v>Lim, đường kính gốc 38 cm</v>
          </cell>
          <cell r="E1892" t="str">
            <v>cây</v>
          </cell>
          <cell r="F1892">
            <v>224000</v>
          </cell>
        </row>
        <row r="1893">
          <cell r="A1893" t="str">
            <v>LIM39</v>
          </cell>
          <cell r="B1893" t="str">
            <v>LIM3050</v>
          </cell>
          <cell r="C1893" t="str">
            <v>Lim, Đường kính gốc từ trên 20- 50 cm</v>
          </cell>
          <cell r="D1893" t="str">
            <v>Lim, đường kính gốc 39 cm</v>
          </cell>
          <cell r="E1893" t="str">
            <v>cây</v>
          </cell>
          <cell r="F1893">
            <v>224000</v>
          </cell>
        </row>
      </sheetData>
      <sheetData sheetId="138" refreshError="1"/>
      <sheetData sheetId="139" refreshError="1"/>
      <sheetData sheetId="140" refreshError="1"/>
      <sheetData sheetId="141" refreshError="1"/>
      <sheetData sheetId="1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209"/>
  <sheetViews>
    <sheetView zoomScale="55" zoomScaleNormal="55" zoomScaleSheetLayoutView="70" workbookViewId="0">
      <pane ySplit="5" topLeftCell="A39" activePane="bottomLeft" state="frozen"/>
      <selection pane="bottomLeft" sqref="A1:X2"/>
    </sheetView>
  </sheetViews>
  <sheetFormatPr defaultColWidth="9.140625" defaultRowHeight="16.5" x14ac:dyDescent="0.25"/>
  <cols>
    <col min="1" max="1" width="6.7109375" style="80" customWidth="1"/>
    <col min="2" max="2" width="27.140625" style="80" customWidth="1"/>
    <col min="3" max="3" width="6.28515625" style="38" customWidth="1"/>
    <col min="4" max="4" width="6.85546875" style="38" customWidth="1"/>
    <col min="5" max="5" width="14" style="38" customWidth="1"/>
    <col min="6" max="6" width="8.7109375" style="38" customWidth="1"/>
    <col min="7" max="7" width="11.140625" style="39" customWidth="1"/>
    <col min="8" max="8" width="8.140625" style="39" customWidth="1"/>
    <col min="9" max="9" width="10.7109375" style="40" customWidth="1"/>
    <col min="10" max="10" width="10.42578125" style="38" customWidth="1"/>
    <col min="11" max="12" width="11" style="38" customWidth="1"/>
    <col min="13" max="13" width="23.42578125" style="38" customWidth="1"/>
    <col min="14" max="14" width="19.140625" style="38" customWidth="1"/>
    <col min="15" max="16" width="13.7109375" style="38" hidden="1" customWidth="1"/>
    <col min="17" max="17" width="19.7109375" style="38" hidden="1" customWidth="1"/>
    <col min="18" max="18" width="9" style="38" customWidth="1"/>
    <col min="19" max="19" width="8" style="38" customWidth="1"/>
    <col min="20" max="22" width="8.7109375" style="38" customWidth="1"/>
    <col min="23" max="23" width="13.7109375" style="38" customWidth="1"/>
    <col min="24" max="24" width="8.28515625" style="38" customWidth="1"/>
    <col min="25" max="25" width="14.7109375" style="38" customWidth="1"/>
    <col min="26" max="26" width="30.140625" style="38" customWidth="1"/>
    <col min="27" max="16384" width="9.140625" style="38"/>
  </cols>
  <sheetData>
    <row r="1" spans="1:24" ht="44.45" customHeight="1" x14ac:dyDescent="0.25">
      <c r="A1" s="340" t="s">
        <v>1858</v>
      </c>
      <c r="B1" s="340"/>
      <c r="C1" s="340"/>
      <c r="D1" s="340"/>
      <c r="E1" s="340"/>
      <c r="F1" s="340"/>
      <c r="G1" s="340"/>
      <c r="H1" s="340"/>
      <c r="I1" s="340"/>
      <c r="J1" s="340"/>
      <c r="K1" s="340"/>
      <c r="L1" s="340"/>
      <c r="M1" s="340"/>
      <c r="N1" s="340"/>
      <c r="O1" s="340"/>
      <c r="P1" s="340"/>
      <c r="Q1" s="340"/>
      <c r="R1" s="340"/>
      <c r="S1" s="340"/>
      <c r="T1" s="340"/>
      <c r="U1" s="340"/>
      <c r="V1" s="340"/>
      <c r="W1" s="340"/>
      <c r="X1" s="340"/>
    </row>
    <row r="2" spans="1:24" ht="59.45" customHeight="1" x14ac:dyDescent="0.25">
      <c r="A2" s="341"/>
      <c r="B2" s="341"/>
      <c r="C2" s="341"/>
      <c r="D2" s="341"/>
      <c r="E2" s="341"/>
      <c r="F2" s="341"/>
      <c r="G2" s="341"/>
      <c r="H2" s="341"/>
      <c r="I2" s="341"/>
      <c r="J2" s="341"/>
      <c r="K2" s="341"/>
      <c r="L2" s="341"/>
      <c r="M2" s="341"/>
      <c r="N2" s="341"/>
      <c r="O2" s="341"/>
      <c r="P2" s="341"/>
      <c r="Q2" s="341"/>
      <c r="R2" s="341"/>
      <c r="S2" s="341"/>
      <c r="T2" s="341"/>
      <c r="U2" s="341"/>
      <c r="V2" s="341"/>
      <c r="W2" s="341"/>
      <c r="X2" s="341"/>
    </row>
    <row r="3" spans="1:24" s="79" customFormat="1" ht="33" customHeight="1" x14ac:dyDescent="0.25">
      <c r="A3" s="357" t="s">
        <v>508</v>
      </c>
      <c r="B3" s="357" t="s">
        <v>0</v>
      </c>
      <c r="C3" s="358" t="s">
        <v>1</v>
      </c>
      <c r="D3" s="357" t="s">
        <v>2</v>
      </c>
      <c r="E3" s="357" t="s">
        <v>511</v>
      </c>
      <c r="F3" s="359" t="s">
        <v>512</v>
      </c>
      <c r="G3" s="360" t="s">
        <v>5</v>
      </c>
      <c r="H3" s="360" t="s">
        <v>524</v>
      </c>
      <c r="I3" s="361" t="s">
        <v>6</v>
      </c>
      <c r="J3" s="361"/>
      <c r="K3" s="361"/>
      <c r="L3" s="361" t="s">
        <v>7</v>
      </c>
      <c r="M3" s="360" t="s">
        <v>8</v>
      </c>
      <c r="N3" s="360"/>
      <c r="O3" s="360"/>
      <c r="P3" s="360"/>
      <c r="Q3" s="360"/>
      <c r="R3" s="360"/>
      <c r="S3" s="360"/>
      <c r="T3" s="360"/>
      <c r="U3" s="360"/>
      <c r="V3" s="360"/>
      <c r="W3" s="360"/>
      <c r="X3" s="360" t="s">
        <v>21</v>
      </c>
    </row>
    <row r="4" spans="1:24" s="79" customFormat="1" ht="30.75" customHeight="1" x14ac:dyDescent="0.25">
      <c r="A4" s="357"/>
      <c r="B4" s="357"/>
      <c r="C4" s="358"/>
      <c r="D4" s="357"/>
      <c r="E4" s="357"/>
      <c r="F4" s="359"/>
      <c r="G4" s="360"/>
      <c r="H4" s="360"/>
      <c r="I4" s="361"/>
      <c r="J4" s="361"/>
      <c r="K4" s="361"/>
      <c r="L4" s="361"/>
      <c r="M4" s="360"/>
      <c r="N4" s="360"/>
      <c r="O4" s="360"/>
      <c r="P4" s="360"/>
      <c r="Q4" s="360"/>
      <c r="R4" s="360"/>
      <c r="S4" s="360"/>
      <c r="T4" s="360"/>
      <c r="U4" s="360"/>
      <c r="V4" s="360"/>
      <c r="W4" s="360"/>
      <c r="X4" s="360"/>
    </row>
    <row r="5" spans="1:24" s="79" customFormat="1" ht="82.5" x14ac:dyDescent="0.25">
      <c r="A5" s="357"/>
      <c r="B5" s="357"/>
      <c r="C5" s="358"/>
      <c r="D5" s="357"/>
      <c r="E5" s="357"/>
      <c r="F5" s="359"/>
      <c r="G5" s="360"/>
      <c r="H5" s="360"/>
      <c r="I5" s="59" t="s">
        <v>9</v>
      </c>
      <c r="J5" s="59" t="s">
        <v>10</v>
      </c>
      <c r="K5" s="59" t="s">
        <v>11</v>
      </c>
      <c r="L5" s="361"/>
      <c r="M5" s="58" t="s">
        <v>12</v>
      </c>
      <c r="N5" s="58" t="s">
        <v>513</v>
      </c>
      <c r="O5" s="58" t="s">
        <v>13</v>
      </c>
      <c r="P5" s="58" t="s">
        <v>14</v>
      </c>
      <c r="Q5" s="58" t="s">
        <v>15</v>
      </c>
      <c r="R5" s="57" t="s">
        <v>16</v>
      </c>
      <c r="S5" s="57" t="s">
        <v>516</v>
      </c>
      <c r="T5" s="58" t="s">
        <v>17</v>
      </c>
      <c r="U5" s="58" t="s">
        <v>18</v>
      </c>
      <c r="V5" s="58" t="s">
        <v>19</v>
      </c>
      <c r="W5" s="58" t="s">
        <v>20</v>
      </c>
      <c r="X5" s="58"/>
    </row>
    <row r="6" spans="1:24" hidden="1" x14ac:dyDescent="0.25">
      <c r="A6" s="75"/>
      <c r="B6" s="75"/>
      <c r="C6" s="76"/>
      <c r="D6" s="75"/>
      <c r="E6" s="75"/>
      <c r="F6" s="77"/>
      <c r="G6" s="61"/>
      <c r="H6" s="61"/>
      <c r="I6" s="78"/>
      <c r="J6" s="78"/>
      <c r="K6" s="78"/>
      <c r="L6" s="78"/>
      <c r="M6" s="61"/>
      <c r="N6" s="61"/>
      <c r="O6" s="61"/>
      <c r="P6" s="61"/>
      <c r="Q6" s="61"/>
      <c r="R6" s="77"/>
      <c r="S6" s="77"/>
      <c r="T6" s="61"/>
      <c r="U6" s="61"/>
      <c r="V6" s="61"/>
      <c r="W6" s="61"/>
      <c r="X6" s="61"/>
    </row>
    <row r="7" spans="1:24" s="44" customFormat="1" ht="58.15" customHeight="1" x14ac:dyDescent="0.25">
      <c r="A7" s="342">
        <v>1</v>
      </c>
      <c r="B7" s="345" t="s">
        <v>514</v>
      </c>
      <c r="C7" s="41">
        <v>31</v>
      </c>
      <c r="D7" s="42">
        <v>410</v>
      </c>
      <c r="E7" s="52" t="s">
        <v>22</v>
      </c>
      <c r="F7" s="52" t="s">
        <v>23</v>
      </c>
      <c r="G7" s="58">
        <v>125.1</v>
      </c>
      <c r="H7" s="58">
        <v>1</v>
      </c>
      <c r="I7" s="43">
        <v>124.1</v>
      </c>
      <c r="J7" s="43">
        <v>0</v>
      </c>
      <c r="K7" s="43">
        <v>124.1</v>
      </c>
      <c r="L7" s="43">
        <v>0</v>
      </c>
      <c r="M7" s="350" t="s">
        <v>514</v>
      </c>
      <c r="N7" s="350" t="s">
        <v>515</v>
      </c>
      <c r="O7" s="350"/>
      <c r="P7" s="350"/>
      <c r="Q7" s="350"/>
      <c r="R7" s="342"/>
      <c r="S7" s="52">
        <v>6</v>
      </c>
      <c r="T7" s="43">
        <v>168</v>
      </c>
      <c r="U7" s="43">
        <v>124.1</v>
      </c>
      <c r="V7" s="43">
        <v>0</v>
      </c>
      <c r="W7" s="43" t="s">
        <v>24</v>
      </c>
      <c r="X7" s="43"/>
    </row>
    <row r="8" spans="1:24" s="44" customFormat="1" ht="58.15" customHeight="1" x14ac:dyDescent="0.25">
      <c r="A8" s="344"/>
      <c r="B8" s="347"/>
      <c r="C8" s="41">
        <v>31</v>
      </c>
      <c r="D8" s="42">
        <v>454</v>
      </c>
      <c r="E8" s="52" t="s">
        <v>22</v>
      </c>
      <c r="F8" s="52" t="s">
        <v>23</v>
      </c>
      <c r="G8" s="58">
        <v>504</v>
      </c>
      <c r="H8" s="58">
        <v>0</v>
      </c>
      <c r="I8" s="43">
        <v>504</v>
      </c>
      <c r="J8" s="43">
        <v>0</v>
      </c>
      <c r="K8" s="43">
        <v>504</v>
      </c>
      <c r="L8" s="43">
        <v>0</v>
      </c>
      <c r="M8" s="351"/>
      <c r="N8" s="351"/>
      <c r="O8" s="351"/>
      <c r="P8" s="351"/>
      <c r="Q8" s="351"/>
      <c r="R8" s="344"/>
      <c r="S8" s="52">
        <v>8</v>
      </c>
      <c r="T8" s="43">
        <v>240</v>
      </c>
      <c r="U8" s="43">
        <v>504</v>
      </c>
      <c r="V8" s="43">
        <v>0</v>
      </c>
      <c r="W8" s="43" t="s">
        <v>24</v>
      </c>
      <c r="X8" s="43"/>
    </row>
    <row r="9" spans="1:24" s="44" customFormat="1" ht="72.599999999999994" customHeight="1" x14ac:dyDescent="0.25">
      <c r="A9" s="342">
        <v>2</v>
      </c>
      <c r="B9" s="345" t="s">
        <v>517</v>
      </c>
      <c r="C9" s="41">
        <v>31</v>
      </c>
      <c r="D9" s="42">
        <v>454</v>
      </c>
      <c r="E9" s="52" t="s">
        <v>22</v>
      </c>
      <c r="F9" s="52" t="s">
        <v>23</v>
      </c>
      <c r="G9" s="58">
        <v>184.7</v>
      </c>
      <c r="H9" s="58">
        <v>0</v>
      </c>
      <c r="I9" s="43">
        <v>184.7</v>
      </c>
      <c r="J9" s="43">
        <v>0</v>
      </c>
      <c r="K9" s="43">
        <v>184.7</v>
      </c>
      <c r="L9" s="43">
        <v>0</v>
      </c>
      <c r="M9" s="350" t="s">
        <v>518</v>
      </c>
      <c r="N9" s="350" t="s">
        <v>519</v>
      </c>
      <c r="O9" s="350"/>
      <c r="P9" s="350"/>
      <c r="Q9" s="350"/>
      <c r="R9" s="362"/>
      <c r="S9" s="52">
        <v>6</v>
      </c>
      <c r="T9" s="43">
        <v>168</v>
      </c>
      <c r="U9" s="43">
        <v>184.7</v>
      </c>
      <c r="V9" s="43">
        <v>0</v>
      </c>
      <c r="W9" s="43" t="s">
        <v>43</v>
      </c>
      <c r="X9" s="43"/>
    </row>
    <row r="10" spans="1:24" s="44" customFormat="1" ht="58.15" customHeight="1" x14ac:dyDescent="0.25">
      <c r="A10" s="344"/>
      <c r="B10" s="347"/>
      <c r="C10" s="41">
        <v>31</v>
      </c>
      <c r="D10" s="42">
        <v>469</v>
      </c>
      <c r="E10" s="52" t="s">
        <v>22</v>
      </c>
      <c r="F10" s="52" t="s">
        <v>23</v>
      </c>
      <c r="G10" s="58">
        <v>197.3</v>
      </c>
      <c r="H10" s="58">
        <v>0</v>
      </c>
      <c r="I10" s="43">
        <v>197.3</v>
      </c>
      <c r="J10" s="43">
        <v>0</v>
      </c>
      <c r="K10" s="43">
        <v>197.3</v>
      </c>
      <c r="L10" s="43">
        <v>0</v>
      </c>
      <c r="M10" s="351"/>
      <c r="N10" s="351"/>
      <c r="O10" s="351"/>
      <c r="P10" s="351"/>
      <c r="Q10" s="351"/>
      <c r="R10" s="363"/>
      <c r="S10" s="52">
        <v>7</v>
      </c>
      <c r="T10" s="43">
        <v>96</v>
      </c>
      <c r="U10" s="43">
        <v>197.3</v>
      </c>
      <c r="V10" s="43">
        <v>0</v>
      </c>
      <c r="W10" s="43" t="s">
        <v>43</v>
      </c>
      <c r="X10" s="43"/>
    </row>
    <row r="11" spans="1:24" s="44" customFormat="1" ht="58.15" customHeight="1" x14ac:dyDescent="0.25">
      <c r="A11" s="349">
        <v>3</v>
      </c>
      <c r="B11" s="348" t="s">
        <v>25</v>
      </c>
      <c r="C11" s="41">
        <v>31</v>
      </c>
      <c r="D11" s="42">
        <v>687</v>
      </c>
      <c r="E11" s="52" t="s">
        <v>22</v>
      </c>
      <c r="F11" s="52" t="s">
        <v>23</v>
      </c>
      <c r="G11" s="58">
        <v>178.9</v>
      </c>
      <c r="H11" s="58">
        <v>0</v>
      </c>
      <c r="I11" s="43">
        <v>178.9</v>
      </c>
      <c r="J11" s="43">
        <v>0</v>
      </c>
      <c r="K11" s="43">
        <v>178.9</v>
      </c>
      <c r="L11" s="43">
        <v>0</v>
      </c>
      <c r="M11" s="345" t="s">
        <v>25</v>
      </c>
      <c r="N11" s="350" t="s">
        <v>26</v>
      </c>
      <c r="O11" s="350" t="s">
        <v>27</v>
      </c>
      <c r="P11" s="350" t="s">
        <v>28</v>
      </c>
      <c r="Q11" s="350" t="s">
        <v>29</v>
      </c>
      <c r="R11" s="52">
        <v>31</v>
      </c>
      <c r="S11" s="52">
        <v>687</v>
      </c>
      <c r="T11" s="43">
        <v>178.9</v>
      </c>
      <c r="U11" s="43">
        <v>178.9</v>
      </c>
      <c r="V11" s="43">
        <v>0</v>
      </c>
      <c r="W11" s="43"/>
      <c r="X11" s="43"/>
    </row>
    <row r="12" spans="1:24" s="44" customFormat="1" ht="58.15" customHeight="1" x14ac:dyDescent="0.25">
      <c r="A12" s="349"/>
      <c r="B12" s="348"/>
      <c r="C12" s="41">
        <v>31</v>
      </c>
      <c r="D12" s="42">
        <v>730</v>
      </c>
      <c r="E12" s="52" t="s">
        <v>22</v>
      </c>
      <c r="F12" s="52" t="s">
        <v>23</v>
      </c>
      <c r="G12" s="58">
        <v>278</v>
      </c>
      <c r="H12" s="58">
        <v>0</v>
      </c>
      <c r="I12" s="43">
        <v>278</v>
      </c>
      <c r="J12" s="43">
        <v>0</v>
      </c>
      <c r="K12" s="43">
        <v>278</v>
      </c>
      <c r="L12" s="43">
        <v>0</v>
      </c>
      <c r="M12" s="347"/>
      <c r="N12" s="351"/>
      <c r="O12" s="351"/>
      <c r="P12" s="351"/>
      <c r="Q12" s="351"/>
      <c r="R12" s="52">
        <v>31</v>
      </c>
      <c r="S12" s="52">
        <v>730</v>
      </c>
      <c r="T12" s="43">
        <v>278</v>
      </c>
      <c r="U12" s="43">
        <v>278</v>
      </c>
      <c r="V12" s="43">
        <v>0</v>
      </c>
      <c r="W12" s="43"/>
      <c r="X12" s="43"/>
    </row>
    <row r="13" spans="1:24" s="44" customFormat="1" ht="58.15" customHeight="1" x14ac:dyDescent="0.25">
      <c r="A13" s="349">
        <v>4</v>
      </c>
      <c r="B13" s="348" t="s">
        <v>30</v>
      </c>
      <c r="C13" s="41">
        <v>31</v>
      </c>
      <c r="D13" s="42">
        <v>407</v>
      </c>
      <c r="E13" s="52" t="s">
        <v>22</v>
      </c>
      <c r="F13" s="52" t="s">
        <v>23</v>
      </c>
      <c r="G13" s="58">
        <v>178.3</v>
      </c>
      <c r="H13" s="58">
        <v>0</v>
      </c>
      <c r="I13" s="43">
        <v>178.3</v>
      </c>
      <c r="J13" s="43">
        <v>0</v>
      </c>
      <c r="K13" s="43">
        <v>178.3</v>
      </c>
      <c r="L13" s="43">
        <v>0</v>
      </c>
      <c r="M13" s="345" t="s">
        <v>30</v>
      </c>
      <c r="N13" s="350" t="s">
        <v>31</v>
      </c>
      <c r="O13" s="350" t="s">
        <v>32</v>
      </c>
      <c r="P13" s="350" t="s">
        <v>28</v>
      </c>
      <c r="Q13" s="350" t="s">
        <v>29</v>
      </c>
      <c r="R13" s="52">
        <v>31</v>
      </c>
      <c r="S13" s="52">
        <v>407</v>
      </c>
      <c r="T13" s="43">
        <v>178.3</v>
      </c>
      <c r="U13" s="43">
        <v>178.3</v>
      </c>
      <c r="V13" s="43">
        <v>0</v>
      </c>
      <c r="W13" s="43"/>
      <c r="X13" s="43"/>
    </row>
    <row r="14" spans="1:24" s="44" customFormat="1" ht="58.15" customHeight="1" x14ac:dyDescent="0.25">
      <c r="A14" s="349"/>
      <c r="B14" s="348"/>
      <c r="C14" s="41">
        <v>31</v>
      </c>
      <c r="D14" s="42">
        <v>608</v>
      </c>
      <c r="E14" s="52" t="s">
        <v>22</v>
      </c>
      <c r="F14" s="52" t="s">
        <v>23</v>
      </c>
      <c r="G14" s="58">
        <v>177.5</v>
      </c>
      <c r="H14" s="58">
        <v>0</v>
      </c>
      <c r="I14" s="43">
        <v>43.9</v>
      </c>
      <c r="J14" s="43">
        <v>133.6</v>
      </c>
      <c r="K14" s="43">
        <v>177.5</v>
      </c>
      <c r="L14" s="43">
        <v>0</v>
      </c>
      <c r="M14" s="347"/>
      <c r="N14" s="351"/>
      <c r="O14" s="351"/>
      <c r="P14" s="351"/>
      <c r="Q14" s="351"/>
      <c r="R14" s="52">
        <v>31</v>
      </c>
      <c r="S14" s="52">
        <v>608</v>
      </c>
      <c r="T14" s="43">
        <v>177.5</v>
      </c>
      <c r="U14" s="43">
        <v>177.5</v>
      </c>
      <c r="V14" s="43">
        <v>0</v>
      </c>
      <c r="W14" s="43"/>
      <c r="X14" s="43"/>
    </row>
    <row r="15" spans="1:24" s="44" customFormat="1" ht="58.15" customHeight="1" x14ac:dyDescent="0.25">
      <c r="A15" s="52">
        <v>5</v>
      </c>
      <c r="B15" s="51" t="s">
        <v>698</v>
      </c>
      <c r="C15" s="41">
        <v>31</v>
      </c>
      <c r="D15" s="42">
        <v>609</v>
      </c>
      <c r="E15" s="52" t="s">
        <v>22</v>
      </c>
      <c r="F15" s="52" t="s">
        <v>23</v>
      </c>
      <c r="G15" s="58">
        <v>209.1</v>
      </c>
      <c r="H15" s="58">
        <v>0</v>
      </c>
      <c r="I15" s="43">
        <v>209.1</v>
      </c>
      <c r="J15" s="43">
        <v>0</v>
      </c>
      <c r="K15" s="43">
        <v>209.1</v>
      </c>
      <c r="L15" s="43">
        <v>0</v>
      </c>
      <c r="M15" s="43" t="s">
        <v>520</v>
      </c>
      <c r="N15" s="43" t="s">
        <v>521</v>
      </c>
      <c r="O15" s="43"/>
      <c r="P15" s="43"/>
      <c r="Q15" s="43"/>
      <c r="R15" s="52"/>
      <c r="S15" s="52">
        <v>3</v>
      </c>
      <c r="T15" s="43">
        <v>168</v>
      </c>
      <c r="U15" s="43">
        <v>168</v>
      </c>
      <c r="V15" s="43">
        <v>0</v>
      </c>
      <c r="W15" s="43" t="s">
        <v>43</v>
      </c>
      <c r="X15" s="43"/>
    </row>
    <row r="16" spans="1:24" s="44" customFormat="1" ht="58.15" customHeight="1" x14ac:dyDescent="0.25">
      <c r="A16" s="349">
        <v>6</v>
      </c>
      <c r="B16" s="348" t="s">
        <v>522</v>
      </c>
      <c r="C16" s="41">
        <v>31</v>
      </c>
      <c r="D16" s="42">
        <v>451</v>
      </c>
      <c r="E16" s="52" t="s">
        <v>22</v>
      </c>
      <c r="F16" s="52" t="s">
        <v>23</v>
      </c>
      <c r="G16" s="58">
        <v>351.5</v>
      </c>
      <c r="H16" s="58">
        <v>0</v>
      </c>
      <c r="I16" s="43">
        <v>351.5</v>
      </c>
      <c r="J16" s="43">
        <v>0</v>
      </c>
      <c r="K16" s="43">
        <v>351.5</v>
      </c>
      <c r="L16" s="43">
        <v>0</v>
      </c>
      <c r="M16" s="350" t="s">
        <v>522</v>
      </c>
      <c r="N16" s="350" t="s">
        <v>523</v>
      </c>
      <c r="O16" s="350"/>
      <c r="P16" s="350"/>
      <c r="Q16" s="350"/>
      <c r="R16" s="52"/>
      <c r="S16" s="52">
        <v>10</v>
      </c>
      <c r="T16" s="43">
        <v>168</v>
      </c>
      <c r="U16" s="43">
        <v>351.5</v>
      </c>
      <c r="V16" s="43">
        <v>0</v>
      </c>
      <c r="W16" s="43" t="s">
        <v>24</v>
      </c>
      <c r="X16" s="43"/>
    </row>
    <row r="17" spans="1:25" s="44" customFormat="1" ht="58.15" customHeight="1" x14ac:dyDescent="0.25">
      <c r="A17" s="349"/>
      <c r="B17" s="348"/>
      <c r="C17" s="41">
        <v>31</v>
      </c>
      <c r="D17" s="42">
        <v>625</v>
      </c>
      <c r="E17" s="52" t="s">
        <v>22</v>
      </c>
      <c r="F17" s="52" t="s">
        <v>23</v>
      </c>
      <c r="G17" s="58">
        <v>116</v>
      </c>
      <c r="H17" s="58">
        <v>0</v>
      </c>
      <c r="I17" s="43">
        <v>116</v>
      </c>
      <c r="J17" s="43">
        <v>0</v>
      </c>
      <c r="K17" s="43">
        <v>116</v>
      </c>
      <c r="L17" s="43">
        <v>0</v>
      </c>
      <c r="M17" s="351"/>
      <c r="N17" s="351"/>
      <c r="O17" s="351"/>
      <c r="P17" s="351"/>
      <c r="Q17" s="351"/>
      <c r="R17" s="52"/>
      <c r="S17" s="52">
        <v>6</v>
      </c>
      <c r="T17" s="43">
        <v>144</v>
      </c>
      <c r="U17" s="43">
        <v>116</v>
      </c>
      <c r="V17" s="43">
        <v>0</v>
      </c>
      <c r="W17" s="43" t="s">
        <v>33</v>
      </c>
      <c r="X17" s="43"/>
    </row>
    <row r="18" spans="1:25" s="44" customFormat="1" ht="58.15" customHeight="1" x14ac:dyDescent="0.25">
      <c r="A18" s="52">
        <v>7</v>
      </c>
      <c r="B18" s="51" t="s">
        <v>247</v>
      </c>
      <c r="C18" s="41">
        <v>31</v>
      </c>
      <c r="D18" s="42">
        <v>624</v>
      </c>
      <c r="E18" s="52" t="s">
        <v>22</v>
      </c>
      <c r="F18" s="52" t="s">
        <v>23</v>
      </c>
      <c r="G18" s="58">
        <v>117.4</v>
      </c>
      <c r="H18" s="58">
        <v>0</v>
      </c>
      <c r="I18" s="43">
        <v>117.4</v>
      </c>
      <c r="J18" s="43">
        <v>0</v>
      </c>
      <c r="K18" s="43">
        <v>117.4</v>
      </c>
      <c r="L18" s="43">
        <v>0</v>
      </c>
      <c r="M18" s="51" t="s">
        <v>247</v>
      </c>
      <c r="N18" s="43" t="s">
        <v>248</v>
      </c>
      <c r="O18" s="43" t="s">
        <v>249</v>
      </c>
      <c r="P18" s="43" t="s">
        <v>28</v>
      </c>
      <c r="Q18" s="43" t="s">
        <v>29</v>
      </c>
      <c r="R18" s="52">
        <v>31</v>
      </c>
      <c r="S18" s="52">
        <v>624</v>
      </c>
      <c r="T18" s="43">
        <v>117.4</v>
      </c>
      <c r="U18" s="43">
        <v>117.4</v>
      </c>
      <c r="V18" s="43">
        <v>0</v>
      </c>
      <c r="W18" s="43"/>
      <c r="X18" s="43"/>
    </row>
    <row r="19" spans="1:25" s="44" customFormat="1" ht="58.15" customHeight="1" x14ac:dyDescent="0.25">
      <c r="A19" s="52">
        <v>8</v>
      </c>
      <c r="B19" s="51" t="s">
        <v>680</v>
      </c>
      <c r="C19" s="41">
        <v>31</v>
      </c>
      <c r="D19" s="42">
        <v>453</v>
      </c>
      <c r="E19" s="52" t="s">
        <v>22</v>
      </c>
      <c r="F19" s="52" t="s">
        <v>23</v>
      </c>
      <c r="G19" s="58">
        <v>368.9</v>
      </c>
      <c r="H19" s="58">
        <v>0</v>
      </c>
      <c r="I19" s="43">
        <v>368.9</v>
      </c>
      <c r="J19" s="43">
        <v>0</v>
      </c>
      <c r="K19" s="43">
        <v>368.9</v>
      </c>
      <c r="L19" s="43">
        <v>0</v>
      </c>
      <c r="M19" s="51" t="s">
        <v>34</v>
      </c>
      <c r="N19" s="43" t="s">
        <v>35</v>
      </c>
      <c r="O19" s="43" t="s">
        <v>36</v>
      </c>
      <c r="P19" s="43" t="s">
        <v>28</v>
      </c>
      <c r="Q19" s="43" t="s">
        <v>29</v>
      </c>
      <c r="R19" s="52">
        <v>31</v>
      </c>
      <c r="S19" s="52">
        <v>453</v>
      </c>
      <c r="T19" s="43">
        <v>368.9</v>
      </c>
      <c r="U19" s="43">
        <v>368.9</v>
      </c>
      <c r="V19" s="43">
        <v>0</v>
      </c>
      <c r="W19" s="43"/>
      <c r="X19" s="43"/>
    </row>
    <row r="20" spans="1:25" s="44" customFormat="1" ht="58.15" customHeight="1" x14ac:dyDescent="0.25">
      <c r="A20" s="349">
        <v>9</v>
      </c>
      <c r="B20" s="348" t="s">
        <v>694</v>
      </c>
      <c r="C20" s="41">
        <v>31</v>
      </c>
      <c r="D20" s="42">
        <v>681</v>
      </c>
      <c r="E20" s="52" t="s">
        <v>22</v>
      </c>
      <c r="F20" s="52" t="s">
        <v>23</v>
      </c>
      <c r="G20" s="58">
        <v>111.4</v>
      </c>
      <c r="H20" s="58">
        <v>0</v>
      </c>
      <c r="I20" s="43">
        <v>111.4</v>
      </c>
      <c r="J20" s="43">
        <v>0</v>
      </c>
      <c r="K20" s="43">
        <v>111.4</v>
      </c>
      <c r="L20" s="43">
        <v>0</v>
      </c>
      <c r="M20" s="350" t="s">
        <v>695</v>
      </c>
      <c r="N20" s="350" t="s">
        <v>624</v>
      </c>
      <c r="O20" s="350"/>
      <c r="P20" s="350"/>
      <c r="Q20" s="350"/>
      <c r="R20" s="342"/>
      <c r="S20" s="52">
        <v>7</v>
      </c>
      <c r="T20" s="43">
        <v>96</v>
      </c>
      <c r="U20" s="43">
        <v>111.4</v>
      </c>
      <c r="V20" s="43">
        <v>0</v>
      </c>
      <c r="W20" s="43" t="s">
        <v>33</v>
      </c>
      <c r="X20" s="43"/>
    </row>
    <row r="21" spans="1:25" s="44" customFormat="1" ht="58.15" customHeight="1" x14ac:dyDescent="0.25">
      <c r="A21" s="349"/>
      <c r="B21" s="348"/>
      <c r="C21" s="41">
        <v>62</v>
      </c>
      <c r="D21" s="42">
        <v>52</v>
      </c>
      <c r="E21" s="52" t="s">
        <v>22</v>
      </c>
      <c r="F21" s="52" t="s">
        <v>23</v>
      </c>
      <c r="G21" s="45">
        <v>238</v>
      </c>
      <c r="H21" s="45">
        <v>0</v>
      </c>
      <c r="I21" s="43">
        <v>238</v>
      </c>
      <c r="J21" s="43">
        <v>0</v>
      </c>
      <c r="K21" s="43">
        <v>238</v>
      </c>
      <c r="L21" s="43">
        <v>0</v>
      </c>
      <c r="M21" s="351"/>
      <c r="N21" s="351"/>
      <c r="O21" s="351"/>
      <c r="P21" s="351"/>
      <c r="Q21" s="351"/>
      <c r="R21" s="344"/>
      <c r="S21" s="52">
        <v>8</v>
      </c>
      <c r="T21" s="43">
        <v>192</v>
      </c>
      <c r="U21" s="43">
        <v>238</v>
      </c>
      <c r="V21" s="43">
        <v>0</v>
      </c>
      <c r="W21" s="43" t="s">
        <v>72</v>
      </c>
      <c r="X21" s="43"/>
    </row>
    <row r="22" spans="1:25" s="44" customFormat="1" ht="58.15" customHeight="1" x14ac:dyDescent="0.25">
      <c r="A22" s="349"/>
      <c r="B22" s="348"/>
      <c r="C22" s="41">
        <v>37</v>
      </c>
      <c r="D22" s="42">
        <v>19</v>
      </c>
      <c r="E22" s="52" t="s">
        <v>22</v>
      </c>
      <c r="F22" s="52" t="s">
        <v>23</v>
      </c>
      <c r="G22" s="58">
        <v>223.4</v>
      </c>
      <c r="H22" s="58">
        <v>0</v>
      </c>
      <c r="I22" s="43">
        <v>223.4</v>
      </c>
      <c r="J22" s="43">
        <v>0</v>
      </c>
      <c r="K22" s="43">
        <v>223.4</v>
      </c>
      <c r="L22" s="43">
        <v>0</v>
      </c>
      <c r="M22" s="51" t="s">
        <v>37</v>
      </c>
      <c r="N22" s="43" t="s">
        <v>38</v>
      </c>
      <c r="O22" s="43" t="s">
        <v>39</v>
      </c>
      <c r="P22" s="43" t="s">
        <v>28</v>
      </c>
      <c r="Q22" s="43" t="s">
        <v>29</v>
      </c>
      <c r="R22" s="52">
        <v>37</v>
      </c>
      <c r="S22" s="52">
        <v>19</v>
      </c>
      <c r="T22" s="43">
        <v>223.4</v>
      </c>
      <c r="U22" s="43">
        <v>223.4</v>
      </c>
      <c r="V22" s="43">
        <v>0</v>
      </c>
      <c r="W22" s="43"/>
      <c r="X22" s="43"/>
    </row>
    <row r="23" spans="1:25" s="44" customFormat="1" ht="58.15" customHeight="1" x14ac:dyDescent="0.25">
      <c r="A23" s="52">
        <v>10</v>
      </c>
      <c r="B23" s="51" t="s">
        <v>696</v>
      </c>
      <c r="C23" s="41">
        <v>62</v>
      </c>
      <c r="D23" s="42">
        <v>52</v>
      </c>
      <c r="E23" s="52" t="s">
        <v>22</v>
      </c>
      <c r="F23" s="52" t="s">
        <v>23</v>
      </c>
      <c r="G23" s="45">
        <v>357.1</v>
      </c>
      <c r="H23" s="45">
        <v>0</v>
      </c>
      <c r="I23" s="43">
        <v>357.1</v>
      </c>
      <c r="J23" s="43">
        <v>0</v>
      </c>
      <c r="K23" s="43">
        <v>357.1</v>
      </c>
      <c r="L23" s="43">
        <v>0</v>
      </c>
      <c r="M23" s="43" t="s">
        <v>696</v>
      </c>
      <c r="N23" s="43" t="s">
        <v>697</v>
      </c>
      <c r="O23" s="43"/>
      <c r="P23" s="43"/>
      <c r="Q23" s="43"/>
      <c r="R23" s="52"/>
      <c r="S23" s="52">
        <v>3</v>
      </c>
      <c r="T23" s="43">
        <v>288</v>
      </c>
      <c r="U23" s="43">
        <v>357.1</v>
      </c>
      <c r="V23" s="43">
        <v>0</v>
      </c>
      <c r="W23" s="43" t="s">
        <v>72</v>
      </c>
      <c r="X23" s="43"/>
    </row>
    <row r="24" spans="1:25" s="46" customFormat="1" ht="58.15" customHeight="1" x14ac:dyDescent="0.25">
      <c r="A24" s="52">
        <v>11</v>
      </c>
      <c r="B24" s="51" t="s">
        <v>525</v>
      </c>
      <c r="C24" s="41">
        <v>31</v>
      </c>
      <c r="D24" s="42">
        <v>539</v>
      </c>
      <c r="E24" s="52" t="s">
        <v>22</v>
      </c>
      <c r="F24" s="52" t="s">
        <v>23</v>
      </c>
      <c r="G24" s="58">
        <v>343.7</v>
      </c>
      <c r="H24" s="58">
        <v>0</v>
      </c>
      <c r="I24" s="43">
        <v>234.5</v>
      </c>
      <c r="J24" s="43">
        <v>0</v>
      </c>
      <c r="K24" s="43">
        <v>234.5</v>
      </c>
      <c r="L24" s="43">
        <v>109.19999999999999</v>
      </c>
      <c r="M24" s="43" t="s">
        <v>40</v>
      </c>
      <c r="N24" s="43" t="s">
        <v>41</v>
      </c>
      <c r="O24" s="43" t="s">
        <v>42</v>
      </c>
      <c r="P24" s="43" t="s">
        <v>28</v>
      </c>
      <c r="Q24" s="43" t="s">
        <v>29</v>
      </c>
      <c r="R24" s="52">
        <v>31</v>
      </c>
      <c r="S24" s="52">
        <v>539</v>
      </c>
      <c r="T24" s="43">
        <v>343.7</v>
      </c>
      <c r="U24" s="43">
        <v>234.5</v>
      </c>
      <c r="V24" s="43">
        <v>109.19999999999999</v>
      </c>
      <c r="W24" s="43"/>
      <c r="X24" s="43"/>
      <c r="Y24" s="44"/>
    </row>
    <row r="25" spans="1:25" s="46" customFormat="1" ht="58.15" customHeight="1" x14ac:dyDescent="0.25">
      <c r="A25" s="52">
        <v>12</v>
      </c>
      <c r="B25" s="51" t="s">
        <v>681</v>
      </c>
      <c r="C25" s="41">
        <v>31</v>
      </c>
      <c r="D25" s="42">
        <v>618</v>
      </c>
      <c r="E25" s="52" t="s">
        <v>22</v>
      </c>
      <c r="F25" s="52" t="s">
        <v>23</v>
      </c>
      <c r="G25" s="58">
        <v>185.6</v>
      </c>
      <c r="H25" s="58">
        <v>0</v>
      </c>
      <c r="I25" s="43">
        <v>185.6</v>
      </c>
      <c r="J25" s="43">
        <v>0</v>
      </c>
      <c r="K25" s="43">
        <v>185.6</v>
      </c>
      <c r="L25" s="43">
        <v>0</v>
      </c>
      <c r="M25" s="51" t="s">
        <v>44</v>
      </c>
      <c r="N25" s="43" t="s">
        <v>45</v>
      </c>
      <c r="O25" s="43" t="s">
        <v>46</v>
      </c>
      <c r="P25" s="43" t="s">
        <v>28</v>
      </c>
      <c r="Q25" s="43" t="s">
        <v>29</v>
      </c>
      <c r="R25" s="52">
        <v>31</v>
      </c>
      <c r="S25" s="52">
        <v>618</v>
      </c>
      <c r="T25" s="43">
        <v>185.6</v>
      </c>
      <c r="U25" s="43">
        <v>185.6</v>
      </c>
      <c r="V25" s="43">
        <v>0</v>
      </c>
      <c r="W25" s="43"/>
      <c r="X25" s="43"/>
      <c r="Y25" s="44"/>
    </row>
    <row r="26" spans="1:25" s="46" customFormat="1" ht="58.15" customHeight="1" x14ac:dyDescent="0.25">
      <c r="A26" s="349">
        <v>13</v>
      </c>
      <c r="B26" s="348" t="s">
        <v>47</v>
      </c>
      <c r="C26" s="41">
        <v>31</v>
      </c>
      <c r="D26" s="42">
        <v>496</v>
      </c>
      <c r="E26" s="52" t="s">
        <v>22</v>
      </c>
      <c r="F26" s="52" t="s">
        <v>23</v>
      </c>
      <c r="G26" s="58">
        <v>452.2</v>
      </c>
      <c r="H26" s="58">
        <v>0</v>
      </c>
      <c r="I26" s="43">
        <v>452.2</v>
      </c>
      <c r="J26" s="43">
        <v>0</v>
      </c>
      <c r="K26" s="43">
        <v>452.2</v>
      </c>
      <c r="L26" s="43">
        <v>0</v>
      </c>
      <c r="M26" s="345" t="s">
        <v>47</v>
      </c>
      <c r="N26" s="350" t="s">
        <v>48</v>
      </c>
      <c r="O26" s="350" t="s">
        <v>49</v>
      </c>
      <c r="P26" s="350" t="s">
        <v>28</v>
      </c>
      <c r="Q26" s="350" t="s">
        <v>29</v>
      </c>
      <c r="R26" s="52">
        <v>31</v>
      </c>
      <c r="S26" s="52">
        <v>496</v>
      </c>
      <c r="T26" s="43">
        <v>452.2</v>
      </c>
      <c r="U26" s="43">
        <v>452.2</v>
      </c>
      <c r="V26" s="43">
        <v>0</v>
      </c>
      <c r="W26" s="43"/>
      <c r="X26" s="43"/>
      <c r="Y26" s="44"/>
    </row>
    <row r="27" spans="1:25" s="46" customFormat="1" ht="58.15" customHeight="1" x14ac:dyDescent="0.25">
      <c r="A27" s="349"/>
      <c r="B27" s="348"/>
      <c r="C27" s="41">
        <v>37</v>
      </c>
      <c r="D27" s="42">
        <v>24</v>
      </c>
      <c r="E27" s="52" t="s">
        <v>22</v>
      </c>
      <c r="F27" s="52" t="s">
        <v>23</v>
      </c>
      <c r="G27" s="58">
        <v>386.7</v>
      </c>
      <c r="H27" s="58">
        <v>0</v>
      </c>
      <c r="I27" s="43">
        <v>386.7</v>
      </c>
      <c r="J27" s="43">
        <v>0</v>
      </c>
      <c r="K27" s="43">
        <v>386.7</v>
      </c>
      <c r="L27" s="43">
        <v>0</v>
      </c>
      <c r="M27" s="347"/>
      <c r="N27" s="351"/>
      <c r="O27" s="351"/>
      <c r="P27" s="351"/>
      <c r="Q27" s="351"/>
      <c r="R27" s="52">
        <v>37</v>
      </c>
      <c r="S27" s="52">
        <v>24</v>
      </c>
      <c r="T27" s="43">
        <v>386.7</v>
      </c>
      <c r="U27" s="43">
        <v>386.7</v>
      </c>
      <c r="V27" s="43">
        <v>0</v>
      </c>
      <c r="W27" s="43"/>
      <c r="X27" s="43"/>
      <c r="Y27" s="44"/>
    </row>
    <row r="28" spans="1:25" s="46" customFormat="1" ht="58.15" customHeight="1" x14ac:dyDescent="0.25">
      <c r="A28" s="52">
        <v>14</v>
      </c>
      <c r="B28" s="51" t="s">
        <v>528</v>
      </c>
      <c r="C28" s="41">
        <v>31</v>
      </c>
      <c r="D28" s="42">
        <v>441</v>
      </c>
      <c r="E28" s="52" t="s">
        <v>22</v>
      </c>
      <c r="F28" s="52" t="s">
        <v>23</v>
      </c>
      <c r="G28" s="58">
        <v>315.39999999999998</v>
      </c>
      <c r="H28" s="58">
        <v>1.9</v>
      </c>
      <c r="I28" s="43">
        <v>313.5</v>
      </c>
      <c r="J28" s="43">
        <v>0</v>
      </c>
      <c r="K28" s="43">
        <v>313.5</v>
      </c>
      <c r="L28" s="43">
        <v>0</v>
      </c>
      <c r="M28" s="43" t="s">
        <v>526</v>
      </c>
      <c r="N28" s="43" t="s">
        <v>527</v>
      </c>
      <c r="O28" s="43"/>
      <c r="P28" s="43"/>
      <c r="Q28" s="43"/>
      <c r="R28" s="52"/>
      <c r="S28" s="52">
        <v>10</v>
      </c>
      <c r="T28" s="43">
        <v>192</v>
      </c>
      <c r="U28" s="43">
        <v>313.5</v>
      </c>
      <c r="V28" s="43">
        <v>0</v>
      </c>
      <c r="W28" s="43" t="s">
        <v>33</v>
      </c>
      <c r="X28" s="43"/>
      <c r="Y28" s="44"/>
    </row>
    <row r="29" spans="1:25" s="46" customFormat="1" ht="58.15" customHeight="1" x14ac:dyDescent="0.25">
      <c r="A29" s="52">
        <v>15</v>
      </c>
      <c r="B29" s="51" t="s">
        <v>529</v>
      </c>
      <c r="C29" s="41">
        <v>31</v>
      </c>
      <c r="D29" s="42">
        <v>691</v>
      </c>
      <c r="E29" s="52" t="s">
        <v>22</v>
      </c>
      <c r="F29" s="52" t="s">
        <v>23</v>
      </c>
      <c r="G29" s="58">
        <v>246</v>
      </c>
      <c r="H29" s="58">
        <v>0</v>
      </c>
      <c r="I29" s="43">
        <v>140.1</v>
      </c>
      <c r="J29" s="43">
        <v>105.9</v>
      </c>
      <c r="K29" s="43">
        <v>246</v>
      </c>
      <c r="L29" s="43">
        <v>0</v>
      </c>
      <c r="M29" s="43" t="s">
        <v>529</v>
      </c>
      <c r="N29" s="43" t="s">
        <v>530</v>
      </c>
      <c r="O29" s="43"/>
      <c r="P29" s="43"/>
      <c r="Q29" s="43"/>
      <c r="R29" s="52"/>
      <c r="S29" s="52">
        <v>1</v>
      </c>
      <c r="T29" s="43">
        <v>144</v>
      </c>
      <c r="U29" s="43">
        <v>246</v>
      </c>
      <c r="V29" s="43">
        <v>0</v>
      </c>
      <c r="W29" s="43" t="s">
        <v>43</v>
      </c>
      <c r="X29" s="43"/>
      <c r="Y29" s="44"/>
    </row>
    <row r="30" spans="1:25" s="46" customFormat="1" ht="58.15" customHeight="1" x14ac:dyDescent="0.25">
      <c r="A30" s="52">
        <v>16</v>
      </c>
      <c r="B30" s="51" t="s">
        <v>50</v>
      </c>
      <c r="C30" s="41">
        <v>37</v>
      </c>
      <c r="D30" s="42">
        <v>22</v>
      </c>
      <c r="E30" s="52" t="s">
        <v>22</v>
      </c>
      <c r="F30" s="52" t="s">
        <v>23</v>
      </c>
      <c r="G30" s="58">
        <v>260.2</v>
      </c>
      <c r="H30" s="58">
        <v>0</v>
      </c>
      <c r="I30" s="43">
        <v>260.2</v>
      </c>
      <c r="J30" s="43">
        <v>0</v>
      </c>
      <c r="K30" s="43">
        <v>260.2</v>
      </c>
      <c r="L30" s="43">
        <v>0</v>
      </c>
      <c r="M30" s="51" t="s">
        <v>50</v>
      </c>
      <c r="N30" s="43" t="s">
        <v>51</v>
      </c>
      <c r="O30" s="43" t="s">
        <v>52</v>
      </c>
      <c r="P30" s="43" t="s">
        <v>28</v>
      </c>
      <c r="Q30" s="43" t="s">
        <v>29</v>
      </c>
      <c r="R30" s="52">
        <v>37</v>
      </c>
      <c r="S30" s="52">
        <v>22</v>
      </c>
      <c r="T30" s="43">
        <v>260.2</v>
      </c>
      <c r="U30" s="43">
        <v>260.2</v>
      </c>
      <c r="V30" s="43">
        <v>0</v>
      </c>
      <c r="W30" s="43"/>
      <c r="X30" s="43"/>
      <c r="Y30" s="44"/>
    </row>
    <row r="31" spans="1:25" s="46" customFormat="1" ht="58.15" customHeight="1" x14ac:dyDescent="0.25">
      <c r="A31" s="342">
        <v>17</v>
      </c>
      <c r="B31" s="345" t="s">
        <v>531</v>
      </c>
      <c r="C31" s="41">
        <v>31</v>
      </c>
      <c r="D31" s="42">
        <v>406</v>
      </c>
      <c r="E31" s="52" t="s">
        <v>22</v>
      </c>
      <c r="F31" s="52" t="s">
        <v>23</v>
      </c>
      <c r="G31" s="58">
        <v>493.6</v>
      </c>
      <c r="H31" s="58">
        <v>0</v>
      </c>
      <c r="I31" s="43">
        <v>493.6</v>
      </c>
      <c r="J31" s="43">
        <v>0</v>
      </c>
      <c r="K31" s="43">
        <v>493.6</v>
      </c>
      <c r="L31" s="43">
        <v>0</v>
      </c>
      <c r="M31" s="350" t="s">
        <v>531</v>
      </c>
      <c r="N31" s="350" t="s">
        <v>53</v>
      </c>
      <c r="O31" s="350" t="s">
        <v>54</v>
      </c>
      <c r="P31" s="350" t="s">
        <v>55</v>
      </c>
      <c r="Q31" s="43"/>
      <c r="R31" s="52"/>
      <c r="S31" s="52">
        <v>13</v>
      </c>
      <c r="T31" s="43">
        <v>360</v>
      </c>
      <c r="U31" s="43">
        <v>493.6</v>
      </c>
      <c r="V31" s="43">
        <v>0</v>
      </c>
      <c r="W31" s="43" t="s">
        <v>24</v>
      </c>
      <c r="X31" s="43"/>
      <c r="Y31" s="44"/>
    </row>
    <row r="32" spans="1:25" s="46" customFormat="1" ht="58.15" customHeight="1" x14ac:dyDescent="0.25">
      <c r="A32" s="343"/>
      <c r="B32" s="346"/>
      <c r="C32" s="41">
        <v>31</v>
      </c>
      <c r="D32" s="42">
        <v>563</v>
      </c>
      <c r="E32" s="52" t="s">
        <v>22</v>
      </c>
      <c r="F32" s="52" t="s">
        <v>23</v>
      </c>
      <c r="G32" s="58">
        <v>489.8</v>
      </c>
      <c r="H32" s="58">
        <v>0</v>
      </c>
      <c r="I32" s="43">
        <v>489.8</v>
      </c>
      <c r="J32" s="43">
        <v>0</v>
      </c>
      <c r="K32" s="43">
        <v>489.8</v>
      </c>
      <c r="L32" s="43">
        <v>0</v>
      </c>
      <c r="M32" s="356"/>
      <c r="N32" s="356"/>
      <c r="O32" s="356"/>
      <c r="P32" s="356"/>
      <c r="Q32" s="43"/>
      <c r="R32" s="52"/>
      <c r="S32" s="52">
        <v>7</v>
      </c>
      <c r="T32" s="43">
        <v>360</v>
      </c>
      <c r="U32" s="43">
        <v>489.8</v>
      </c>
      <c r="V32" s="43">
        <v>0</v>
      </c>
      <c r="W32" s="43" t="s">
        <v>43</v>
      </c>
      <c r="X32" s="43"/>
      <c r="Y32" s="44"/>
    </row>
    <row r="33" spans="1:25" s="46" customFormat="1" ht="58.15" customHeight="1" x14ac:dyDescent="0.25">
      <c r="A33" s="344"/>
      <c r="B33" s="347"/>
      <c r="C33" s="41">
        <v>31</v>
      </c>
      <c r="D33" s="42">
        <v>452</v>
      </c>
      <c r="E33" s="52" t="s">
        <v>22</v>
      </c>
      <c r="F33" s="52" t="s">
        <v>23</v>
      </c>
      <c r="G33" s="58">
        <v>321.2</v>
      </c>
      <c r="H33" s="58">
        <v>0</v>
      </c>
      <c r="I33" s="43">
        <v>321.2</v>
      </c>
      <c r="J33" s="43">
        <v>0</v>
      </c>
      <c r="K33" s="43">
        <v>321.2</v>
      </c>
      <c r="L33" s="43">
        <v>0</v>
      </c>
      <c r="M33" s="351"/>
      <c r="N33" s="351"/>
      <c r="O33" s="351"/>
      <c r="P33" s="351"/>
      <c r="Q33" s="43"/>
      <c r="R33" s="52"/>
      <c r="S33" s="52">
        <v>18</v>
      </c>
      <c r="T33" s="43">
        <v>192</v>
      </c>
      <c r="U33" s="43">
        <v>321.2</v>
      </c>
      <c r="V33" s="43">
        <v>0</v>
      </c>
      <c r="W33" s="43" t="s">
        <v>24</v>
      </c>
      <c r="X33" s="43"/>
      <c r="Y33" s="44"/>
    </row>
    <row r="34" spans="1:25" s="46" customFormat="1" ht="58.15" customHeight="1" x14ac:dyDescent="0.25">
      <c r="A34" s="342">
        <v>18</v>
      </c>
      <c r="B34" s="345" t="s">
        <v>532</v>
      </c>
      <c r="C34" s="41">
        <v>31</v>
      </c>
      <c r="D34" s="42">
        <v>424</v>
      </c>
      <c r="E34" s="52" t="s">
        <v>22</v>
      </c>
      <c r="F34" s="52" t="s">
        <v>23</v>
      </c>
      <c r="G34" s="58">
        <v>235.3</v>
      </c>
      <c r="H34" s="58">
        <v>0</v>
      </c>
      <c r="I34" s="43">
        <v>235.3</v>
      </c>
      <c r="J34" s="43">
        <v>0</v>
      </c>
      <c r="K34" s="43">
        <v>235.3</v>
      </c>
      <c r="L34" s="43">
        <v>0</v>
      </c>
      <c r="M34" s="350" t="s">
        <v>533</v>
      </c>
      <c r="N34" s="350" t="s">
        <v>534</v>
      </c>
      <c r="O34" s="64"/>
      <c r="P34" s="64"/>
      <c r="Q34" s="64"/>
      <c r="R34" s="65"/>
      <c r="S34" s="52">
        <v>8</v>
      </c>
      <c r="T34" s="43">
        <v>192</v>
      </c>
      <c r="U34" s="43">
        <v>235.3</v>
      </c>
      <c r="V34" s="43">
        <v>0</v>
      </c>
      <c r="W34" s="43" t="s">
        <v>33</v>
      </c>
      <c r="X34" s="43"/>
      <c r="Y34" s="44"/>
    </row>
    <row r="35" spans="1:25" s="46" customFormat="1" ht="67.150000000000006" customHeight="1" x14ac:dyDescent="0.25">
      <c r="A35" s="344"/>
      <c r="B35" s="347"/>
      <c r="C35" s="66">
        <v>31</v>
      </c>
      <c r="D35" s="67">
        <v>452</v>
      </c>
      <c r="E35" s="53" t="s">
        <v>22</v>
      </c>
      <c r="F35" s="53" t="s">
        <v>23</v>
      </c>
      <c r="G35" s="60">
        <v>96</v>
      </c>
      <c r="H35" s="60">
        <v>0</v>
      </c>
      <c r="I35" s="55">
        <v>96</v>
      </c>
      <c r="J35" s="55">
        <v>0</v>
      </c>
      <c r="K35" s="55">
        <v>96</v>
      </c>
      <c r="L35" s="55">
        <v>0</v>
      </c>
      <c r="M35" s="351"/>
      <c r="N35" s="351"/>
      <c r="O35" s="68"/>
      <c r="P35" s="68"/>
      <c r="Q35" s="68"/>
      <c r="R35" s="69"/>
      <c r="S35" s="53">
        <v>13</v>
      </c>
      <c r="T35" s="55">
        <v>96</v>
      </c>
      <c r="U35" s="55">
        <v>96</v>
      </c>
      <c r="V35" s="55">
        <v>0</v>
      </c>
      <c r="W35" s="55" t="s">
        <v>24</v>
      </c>
      <c r="X35" s="55"/>
      <c r="Y35" s="44"/>
    </row>
    <row r="36" spans="1:25" s="46" customFormat="1" ht="58.15" customHeight="1" x14ac:dyDescent="0.25">
      <c r="A36" s="52">
        <v>19</v>
      </c>
      <c r="B36" s="51" t="s">
        <v>229</v>
      </c>
      <c r="C36" s="41">
        <v>31</v>
      </c>
      <c r="D36" s="42">
        <v>533</v>
      </c>
      <c r="E36" s="52" t="s">
        <v>22</v>
      </c>
      <c r="F36" s="52" t="s">
        <v>23</v>
      </c>
      <c r="G36" s="58">
        <v>411.5</v>
      </c>
      <c r="H36" s="58">
        <v>0</v>
      </c>
      <c r="I36" s="43">
        <v>411.5</v>
      </c>
      <c r="J36" s="43">
        <v>0</v>
      </c>
      <c r="K36" s="43">
        <v>411.5</v>
      </c>
      <c r="L36" s="43">
        <v>0</v>
      </c>
      <c r="M36" s="51" t="s">
        <v>229</v>
      </c>
      <c r="N36" s="43" t="s">
        <v>652</v>
      </c>
      <c r="O36" s="43"/>
      <c r="P36" s="43"/>
      <c r="Q36" s="43"/>
      <c r="R36" s="52"/>
      <c r="S36" s="52">
        <v>3</v>
      </c>
      <c r="T36" s="43">
        <v>360</v>
      </c>
      <c r="U36" s="43">
        <v>411.5</v>
      </c>
      <c r="V36" s="43">
        <v>0</v>
      </c>
      <c r="W36" s="43" t="s">
        <v>33</v>
      </c>
      <c r="X36" s="43"/>
      <c r="Y36" s="44"/>
    </row>
    <row r="37" spans="1:25" s="46" customFormat="1" ht="58.15" customHeight="1" x14ac:dyDescent="0.25">
      <c r="A37" s="349">
        <v>20</v>
      </c>
      <c r="B37" s="348" t="s">
        <v>535</v>
      </c>
      <c r="C37" s="41">
        <v>31</v>
      </c>
      <c r="D37" s="42">
        <v>610</v>
      </c>
      <c r="E37" s="52" t="s">
        <v>22</v>
      </c>
      <c r="F37" s="52" t="s">
        <v>23</v>
      </c>
      <c r="G37" s="58">
        <v>122.2</v>
      </c>
      <c r="H37" s="58">
        <v>0</v>
      </c>
      <c r="I37" s="43">
        <v>122.2</v>
      </c>
      <c r="J37" s="43">
        <v>0</v>
      </c>
      <c r="K37" s="43">
        <v>122.2</v>
      </c>
      <c r="L37" s="43">
        <v>0</v>
      </c>
      <c r="M37" s="345" t="s">
        <v>56</v>
      </c>
      <c r="N37" s="350" t="s">
        <v>57</v>
      </c>
      <c r="O37" s="350" t="s">
        <v>58</v>
      </c>
      <c r="P37" s="350" t="s">
        <v>28</v>
      </c>
      <c r="Q37" s="350" t="s">
        <v>29</v>
      </c>
      <c r="R37" s="52">
        <v>31</v>
      </c>
      <c r="S37" s="52">
        <v>610</v>
      </c>
      <c r="T37" s="43">
        <v>122.2</v>
      </c>
      <c r="U37" s="43">
        <v>122.2</v>
      </c>
      <c r="V37" s="43">
        <v>0</v>
      </c>
      <c r="W37" s="43"/>
      <c r="X37" s="43"/>
      <c r="Y37" s="44"/>
    </row>
    <row r="38" spans="1:25" s="46" customFormat="1" ht="58.15" customHeight="1" x14ac:dyDescent="0.25">
      <c r="A38" s="349"/>
      <c r="B38" s="348"/>
      <c r="C38" s="41">
        <v>31</v>
      </c>
      <c r="D38" s="42">
        <v>671</v>
      </c>
      <c r="E38" s="52" t="s">
        <v>22</v>
      </c>
      <c r="F38" s="52" t="s">
        <v>23</v>
      </c>
      <c r="G38" s="58">
        <v>147</v>
      </c>
      <c r="H38" s="58">
        <v>0</v>
      </c>
      <c r="I38" s="43">
        <v>147</v>
      </c>
      <c r="J38" s="43">
        <v>0</v>
      </c>
      <c r="K38" s="43">
        <v>147</v>
      </c>
      <c r="L38" s="43">
        <v>0</v>
      </c>
      <c r="M38" s="347"/>
      <c r="N38" s="351"/>
      <c r="O38" s="351"/>
      <c r="P38" s="351"/>
      <c r="Q38" s="351"/>
      <c r="R38" s="52">
        <v>31</v>
      </c>
      <c r="S38" s="52">
        <v>671</v>
      </c>
      <c r="T38" s="43">
        <v>147</v>
      </c>
      <c r="U38" s="43">
        <v>147</v>
      </c>
      <c r="V38" s="43">
        <v>0</v>
      </c>
      <c r="W38" s="43"/>
      <c r="X38" s="43"/>
      <c r="Y38" s="44"/>
    </row>
    <row r="39" spans="1:25" s="46" customFormat="1" ht="58.15" customHeight="1" x14ac:dyDescent="0.25">
      <c r="A39" s="52">
        <v>21</v>
      </c>
      <c r="B39" s="51" t="s">
        <v>59</v>
      </c>
      <c r="C39" s="41">
        <v>31</v>
      </c>
      <c r="D39" s="42">
        <v>672</v>
      </c>
      <c r="E39" s="52" t="s">
        <v>22</v>
      </c>
      <c r="F39" s="52" t="s">
        <v>23</v>
      </c>
      <c r="G39" s="58">
        <v>392.7</v>
      </c>
      <c r="H39" s="58">
        <v>0</v>
      </c>
      <c r="I39" s="43">
        <v>392.7</v>
      </c>
      <c r="J39" s="43">
        <v>0</v>
      </c>
      <c r="K39" s="43">
        <v>392.7</v>
      </c>
      <c r="L39" s="43">
        <v>0</v>
      </c>
      <c r="M39" s="51" t="s">
        <v>59</v>
      </c>
      <c r="N39" s="43" t="s">
        <v>60</v>
      </c>
      <c r="O39" s="43" t="s">
        <v>61</v>
      </c>
      <c r="P39" s="43" t="s">
        <v>28</v>
      </c>
      <c r="Q39" s="43"/>
      <c r="R39" s="52">
        <v>31</v>
      </c>
      <c r="S39" s="52">
        <v>672</v>
      </c>
      <c r="T39" s="43">
        <v>392.7</v>
      </c>
      <c r="U39" s="43">
        <v>392.7</v>
      </c>
      <c r="V39" s="43">
        <v>0</v>
      </c>
      <c r="W39" s="43"/>
      <c r="X39" s="43"/>
      <c r="Y39" s="44"/>
    </row>
    <row r="40" spans="1:25" s="46" customFormat="1" ht="58.15" customHeight="1" x14ac:dyDescent="0.25">
      <c r="A40" s="342">
        <v>22</v>
      </c>
      <c r="B40" s="345" t="s">
        <v>538</v>
      </c>
      <c r="C40" s="41">
        <v>31</v>
      </c>
      <c r="D40" s="42">
        <v>400</v>
      </c>
      <c r="E40" s="52" t="s">
        <v>22</v>
      </c>
      <c r="F40" s="52" t="s">
        <v>23</v>
      </c>
      <c r="G40" s="58">
        <v>356</v>
      </c>
      <c r="H40" s="58">
        <v>0</v>
      </c>
      <c r="I40" s="43">
        <v>356</v>
      </c>
      <c r="J40" s="43">
        <v>0</v>
      </c>
      <c r="K40" s="43">
        <v>356</v>
      </c>
      <c r="L40" s="43">
        <v>0</v>
      </c>
      <c r="M40" s="350" t="s">
        <v>537</v>
      </c>
      <c r="N40" s="350" t="s">
        <v>539</v>
      </c>
      <c r="O40" s="350"/>
      <c r="P40" s="350"/>
      <c r="Q40" s="350"/>
      <c r="R40" s="52"/>
      <c r="S40" s="52">
        <v>16</v>
      </c>
      <c r="T40" s="43">
        <v>326</v>
      </c>
      <c r="U40" s="43">
        <v>356</v>
      </c>
      <c r="V40" s="43">
        <v>0</v>
      </c>
      <c r="W40" s="43" t="s">
        <v>24</v>
      </c>
      <c r="X40" s="43"/>
      <c r="Y40" s="44"/>
    </row>
    <row r="41" spans="1:25" s="46" customFormat="1" ht="58.15" customHeight="1" x14ac:dyDescent="0.25">
      <c r="A41" s="344"/>
      <c r="B41" s="347"/>
      <c r="C41" s="41">
        <v>31</v>
      </c>
      <c r="D41" s="42">
        <v>432</v>
      </c>
      <c r="E41" s="52" t="s">
        <v>22</v>
      </c>
      <c r="F41" s="52" t="s">
        <v>23</v>
      </c>
      <c r="G41" s="58">
        <v>343.8</v>
      </c>
      <c r="H41" s="58">
        <v>0</v>
      </c>
      <c r="I41" s="43">
        <v>343.8</v>
      </c>
      <c r="J41" s="43">
        <v>0</v>
      </c>
      <c r="K41" s="43">
        <v>343.8</v>
      </c>
      <c r="L41" s="43">
        <v>0</v>
      </c>
      <c r="M41" s="351"/>
      <c r="N41" s="351"/>
      <c r="O41" s="351"/>
      <c r="P41" s="351"/>
      <c r="Q41" s="351"/>
      <c r="R41" s="52"/>
      <c r="S41" s="52">
        <v>6</v>
      </c>
      <c r="T41" s="43">
        <v>264</v>
      </c>
      <c r="U41" s="43">
        <v>343.8</v>
      </c>
      <c r="V41" s="43">
        <v>0</v>
      </c>
      <c r="W41" s="43" t="s">
        <v>33</v>
      </c>
      <c r="X41" s="43"/>
      <c r="Y41" s="44"/>
    </row>
    <row r="42" spans="1:25" s="46" customFormat="1" ht="58.15" customHeight="1" x14ac:dyDescent="0.25">
      <c r="A42" s="52">
        <v>23</v>
      </c>
      <c r="B42" s="51" t="s">
        <v>536</v>
      </c>
      <c r="C42" s="41">
        <v>31</v>
      </c>
      <c r="D42" s="42">
        <v>688</v>
      </c>
      <c r="E42" s="52" t="s">
        <v>22</v>
      </c>
      <c r="F42" s="52" t="s">
        <v>23</v>
      </c>
      <c r="G42" s="58">
        <v>338.2</v>
      </c>
      <c r="H42" s="58">
        <v>0</v>
      </c>
      <c r="I42" s="43">
        <v>338.2</v>
      </c>
      <c r="J42" s="43">
        <v>0</v>
      </c>
      <c r="K42" s="43">
        <v>338.2</v>
      </c>
      <c r="L42" s="43">
        <v>0</v>
      </c>
      <c r="M42" s="51" t="s">
        <v>62</v>
      </c>
      <c r="N42" s="43" t="s">
        <v>63</v>
      </c>
      <c r="O42" s="43" t="s">
        <v>64</v>
      </c>
      <c r="P42" s="43" t="s">
        <v>28</v>
      </c>
      <c r="Q42" s="43" t="s">
        <v>29</v>
      </c>
      <c r="R42" s="52">
        <v>31</v>
      </c>
      <c r="S42" s="52">
        <v>688</v>
      </c>
      <c r="T42" s="43">
        <v>338.2</v>
      </c>
      <c r="U42" s="43">
        <v>338.2</v>
      </c>
      <c r="V42" s="43">
        <v>0</v>
      </c>
      <c r="W42" s="43"/>
      <c r="X42" s="43"/>
      <c r="Y42" s="44"/>
    </row>
    <row r="43" spans="1:25" s="46" customFormat="1" ht="58.15" customHeight="1" x14ac:dyDescent="0.25">
      <c r="A43" s="52">
        <v>24</v>
      </c>
      <c r="B43" s="51" t="s">
        <v>540</v>
      </c>
      <c r="C43" s="41">
        <v>31</v>
      </c>
      <c r="D43" s="42">
        <v>631</v>
      </c>
      <c r="E43" s="52" t="s">
        <v>22</v>
      </c>
      <c r="F43" s="52" t="s">
        <v>23</v>
      </c>
      <c r="G43" s="58">
        <v>174.5</v>
      </c>
      <c r="H43" s="58">
        <v>0</v>
      </c>
      <c r="I43" s="43">
        <v>174.5</v>
      </c>
      <c r="J43" s="43">
        <v>0</v>
      </c>
      <c r="K43" s="43">
        <v>174.5</v>
      </c>
      <c r="L43" s="43">
        <v>0</v>
      </c>
      <c r="M43" s="51" t="s">
        <v>65</v>
      </c>
      <c r="N43" s="43" t="s">
        <v>66</v>
      </c>
      <c r="O43" s="43" t="s">
        <v>67</v>
      </c>
      <c r="P43" s="43" t="s">
        <v>28</v>
      </c>
      <c r="Q43" s="43" t="s">
        <v>29</v>
      </c>
      <c r="R43" s="52">
        <v>31</v>
      </c>
      <c r="S43" s="52">
        <v>631</v>
      </c>
      <c r="T43" s="43">
        <v>174.5</v>
      </c>
      <c r="U43" s="43">
        <v>174.5</v>
      </c>
      <c r="V43" s="43">
        <v>0</v>
      </c>
      <c r="W43" s="43"/>
      <c r="X43" s="43"/>
      <c r="Y43" s="44"/>
    </row>
    <row r="44" spans="1:25" s="46" customFormat="1" ht="58.15" customHeight="1" x14ac:dyDescent="0.25">
      <c r="A44" s="349">
        <v>25</v>
      </c>
      <c r="B44" s="348" t="s">
        <v>541</v>
      </c>
      <c r="C44" s="41">
        <v>31</v>
      </c>
      <c r="D44" s="42">
        <v>557</v>
      </c>
      <c r="E44" s="52" t="s">
        <v>22</v>
      </c>
      <c r="F44" s="52" t="s">
        <v>23</v>
      </c>
      <c r="G44" s="58">
        <v>132.4</v>
      </c>
      <c r="H44" s="58">
        <v>0</v>
      </c>
      <c r="I44" s="43">
        <v>109.1</v>
      </c>
      <c r="J44" s="43">
        <v>23.3</v>
      </c>
      <c r="K44" s="43">
        <v>132.4</v>
      </c>
      <c r="L44" s="43">
        <v>0</v>
      </c>
      <c r="M44" s="345" t="s">
        <v>68</v>
      </c>
      <c r="N44" s="350" t="s">
        <v>69</v>
      </c>
      <c r="O44" s="350" t="s">
        <v>70</v>
      </c>
      <c r="P44" s="350" t="s">
        <v>28</v>
      </c>
      <c r="Q44" s="350" t="s">
        <v>29</v>
      </c>
      <c r="R44" s="52">
        <v>31</v>
      </c>
      <c r="S44" s="52">
        <v>557</v>
      </c>
      <c r="T44" s="43">
        <v>132.4</v>
      </c>
      <c r="U44" s="43">
        <v>132.4</v>
      </c>
      <c r="V44" s="43">
        <v>0</v>
      </c>
      <c r="W44" s="43"/>
      <c r="X44" s="43"/>
      <c r="Y44" s="44"/>
    </row>
    <row r="45" spans="1:25" s="46" customFormat="1" ht="58.15" customHeight="1" x14ac:dyDescent="0.25">
      <c r="A45" s="349"/>
      <c r="B45" s="348"/>
      <c r="C45" s="41">
        <v>31</v>
      </c>
      <c r="D45" s="42">
        <v>558</v>
      </c>
      <c r="E45" s="52" t="s">
        <v>22</v>
      </c>
      <c r="F45" s="52" t="s">
        <v>23</v>
      </c>
      <c r="G45" s="58">
        <v>160.6</v>
      </c>
      <c r="H45" s="58">
        <v>0</v>
      </c>
      <c r="I45" s="43">
        <v>141.30000000000001</v>
      </c>
      <c r="J45" s="43">
        <v>19.3</v>
      </c>
      <c r="K45" s="43">
        <v>160.60000000000002</v>
      </c>
      <c r="L45" s="43">
        <v>0</v>
      </c>
      <c r="M45" s="347"/>
      <c r="N45" s="351"/>
      <c r="O45" s="351"/>
      <c r="P45" s="351"/>
      <c r="Q45" s="351"/>
      <c r="R45" s="52">
        <v>31</v>
      </c>
      <c r="S45" s="52">
        <v>558</v>
      </c>
      <c r="T45" s="43">
        <v>160.6</v>
      </c>
      <c r="U45" s="43">
        <v>160.60000000000002</v>
      </c>
      <c r="V45" s="43">
        <v>0</v>
      </c>
      <c r="W45" s="43"/>
      <c r="X45" s="43"/>
      <c r="Y45" s="44"/>
    </row>
    <row r="46" spans="1:25" s="46" customFormat="1" ht="58.15" customHeight="1" x14ac:dyDescent="0.25">
      <c r="A46" s="349">
        <v>26</v>
      </c>
      <c r="B46" s="348" t="s">
        <v>71</v>
      </c>
      <c r="C46" s="41">
        <v>37</v>
      </c>
      <c r="D46" s="42">
        <v>16</v>
      </c>
      <c r="E46" s="52" t="s">
        <v>22</v>
      </c>
      <c r="F46" s="52" t="s">
        <v>23</v>
      </c>
      <c r="G46" s="58">
        <v>132.19999999999999</v>
      </c>
      <c r="H46" s="58">
        <v>0</v>
      </c>
      <c r="I46" s="43">
        <v>132.19999999999999</v>
      </c>
      <c r="J46" s="43">
        <v>0</v>
      </c>
      <c r="K46" s="43">
        <v>132.19999999999999</v>
      </c>
      <c r="L46" s="43">
        <v>0</v>
      </c>
      <c r="M46" s="345" t="s">
        <v>71</v>
      </c>
      <c r="N46" s="350" t="s">
        <v>542</v>
      </c>
      <c r="O46" s="350"/>
      <c r="P46" s="350"/>
      <c r="Q46" s="350"/>
      <c r="R46" s="52"/>
      <c r="S46" s="52">
        <v>8</v>
      </c>
      <c r="T46" s="43">
        <v>96</v>
      </c>
      <c r="U46" s="43">
        <v>132.19999999999999</v>
      </c>
      <c r="V46" s="43">
        <v>0</v>
      </c>
      <c r="W46" s="43" t="s">
        <v>72</v>
      </c>
      <c r="X46" s="43"/>
      <c r="Y46" s="44"/>
    </row>
    <row r="47" spans="1:25" s="46" customFormat="1" ht="58.15" customHeight="1" x14ac:dyDescent="0.25">
      <c r="A47" s="349"/>
      <c r="B47" s="348"/>
      <c r="C47" s="41">
        <v>37</v>
      </c>
      <c r="D47" s="42">
        <v>50</v>
      </c>
      <c r="E47" s="52" t="s">
        <v>22</v>
      </c>
      <c r="F47" s="52" t="s">
        <v>23</v>
      </c>
      <c r="G47" s="58">
        <v>226.6</v>
      </c>
      <c r="H47" s="58">
        <v>0</v>
      </c>
      <c r="I47" s="43">
        <v>135.80000000000001</v>
      </c>
      <c r="J47" s="43">
        <v>90.8</v>
      </c>
      <c r="K47" s="43">
        <v>226.60000000000002</v>
      </c>
      <c r="L47" s="43">
        <v>0</v>
      </c>
      <c r="M47" s="347"/>
      <c r="N47" s="351"/>
      <c r="O47" s="351"/>
      <c r="P47" s="351"/>
      <c r="Q47" s="351"/>
      <c r="R47" s="52"/>
      <c r="S47" s="52">
        <v>4</v>
      </c>
      <c r="T47" s="43">
        <v>144</v>
      </c>
      <c r="U47" s="43">
        <v>226.60000000000002</v>
      </c>
      <c r="V47" s="43">
        <v>0</v>
      </c>
      <c r="W47" s="43" t="s">
        <v>43</v>
      </c>
      <c r="X47" s="43"/>
      <c r="Y47" s="44"/>
    </row>
    <row r="48" spans="1:25" s="46" customFormat="1" ht="58.15" customHeight="1" x14ac:dyDescent="0.25">
      <c r="A48" s="52">
        <v>27</v>
      </c>
      <c r="B48" s="51" t="s">
        <v>73</v>
      </c>
      <c r="C48" s="41">
        <v>37</v>
      </c>
      <c r="D48" s="42">
        <v>28</v>
      </c>
      <c r="E48" s="52" t="s">
        <v>22</v>
      </c>
      <c r="F48" s="52" t="s">
        <v>23</v>
      </c>
      <c r="G48" s="58">
        <v>385.2</v>
      </c>
      <c r="H48" s="58">
        <v>0</v>
      </c>
      <c r="I48" s="43">
        <v>170.6</v>
      </c>
      <c r="J48" s="43">
        <v>0</v>
      </c>
      <c r="K48" s="43">
        <v>170.6</v>
      </c>
      <c r="L48" s="43">
        <v>214.6</v>
      </c>
      <c r="M48" s="51" t="s">
        <v>73</v>
      </c>
      <c r="N48" s="43" t="s">
        <v>74</v>
      </c>
      <c r="O48" s="43" t="s">
        <v>75</v>
      </c>
      <c r="P48" s="43" t="s">
        <v>28</v>
      </c>
      <c r="Q48" s="43"/>
      <c r="R48" s="52">
        <v>37</v>
      </c>
      <c r="S48" s="52">
        <v>28</v>
      </c>
      <c r="T48" s="43">
        <v>385.2</v>
      </c>
      <c r="U48" s="43">
        <v>170.6</v>
      </c>
      <c r="V48" s="43">
        <v>214.6</v>
      </c>
      <c r="W48" s="43"/>
      <c r="X48" s="43"/>
      <c r="Y48" s="44"/>
    </row>
    <row r="49" spans="1:25" s="46" customFormat="1" ht="58.15" customHeight="1" x14ac:dyDescent="0.25">
      <c r="A49" s="52">
        <v>28</v>
      </c>
      <c r="B49" s="51" t="s">
        <v>76</v>
      </c>
      <c r="C49" s="41">
        <v>37</v>
      </c>
      <c r="D49" s="42">
        <v>13</v>
      </c>
      <c r="E49" s="52" t="s">
        <v>22</v>
      </c>
      <c r="F49" s="52" t="s">
        <v>23</v>
      </c>
      <c r="G49" s="58">
        <v>216.5</v>
      </c>
      <c r="H49" s="58">
        <v>0</v>
      </c>
      <c r="I49" s="43">
        <v>67.8</v>
      </c>
      <c r="J49" s="43"/>
      <c r="K49" s="43">
        <v>216.5</v>
      </c>
      <c r="L49" s="43">
        <v>148.69999999999999</v>
      </c>
      <c r="M49" s="51" t="s">
        <v>76</v>
      </c>
      <c r="N49" s="43" t="s">
        <v>77</v>
      </c>
      <c r="O49" s="43" t="s">
        <v>78</v>
      </c>
      <c r="P49" s="43" t="s">
        <v>28</v>
      </c>
      <c r="Q49" s="43"/>
      <c r="R49" s="52">
        <v>37</v>
      </c>
      <c r="S49" s="52">
        <v>13</v>
      </c>
      <c r="T49" s="43">
        <v>216.5</v>
      </c>
      <c r="U49" s="43">
        <v>216.5</v>
      </c>
      <c r="V49" s="43">
        <v>148.69999999999999</v>
      </c>
      <c r="W49" s="43"/>
      <c r="X49" s="43"/>
      <c r="Y49" s="44"/>
    </row>
    <row r="50" spans="1:25" s="46" customFormat="1" ht="58.15" customHeight="1" x14ac:dyDescent="0.25">
      <c r="A50" s="52">
        <v>29</v>
      </c>
      <c r="B50" s="51" t="s">
        <v>543</v>
      </c>
      <c r="C50" s="41">
        <v>31</v>
      </c>
      <c r="D50" s="42">
        <v>669</v>
      </c>
      <c r="E50" s="52" t="s">
        <v>22</v>
      </c>
      <c r="F50" s="52" t="s">
        <v>23</v>
      </c>
      <c r="G50" s="58">
        <v>136.80000000000001</v>
      </c>
      <c r="H50" s="58">
        <v>0</v>
      </c>
      <c r="I50" s="43">
        <v>40.4</v>
      </c>
      <c r="J50" s="43">
        <v>96.4</v>
      </c>
      <c r="K50" s="43">
        <v>136.80000000000001</v>
      </c>
      <c r="L50" s="43">
        <v>0</v>
      </c>
      <c r="M50" s="43" t="s">
        <v>543</v>
      </c>
      <c r="N50" s="43" t="s">
        <v>544</v>
      </c>
      <c r="O50" s="43"/>
      <c r="P50" s="43"/>
      <c r="Q50" s="43"/>
      <c r="R50" s="52"/>
      <c r="S50" s="52">
        <v>10</v>
      </c>
      <c r="T50" s="43">
        <v>216</v>
      </c>
      <c r="U50" s="43">
        <v>136.80000000000001</v>
      </c>
      <c r="V50" s="43">
        <v>79.199999999999989</v>
      </c>
      <c r="W50" s="43" t="s">
        <v>43</v>
      </c>
      <c r="X50" s="43"/>
      <c r="Y50" s="44"/>
    </row>
    <row r="51" spans="1:25" s="46" customFormat="1" ht="58.15" customHeight="1" x14ac:dyDescent="0.25">
      <c r="A51" s="52">
        <v>30</v>
      </c>
      <c r="B51" s="51" t="s">
        <v>79</v>
      </c>
      <c r="C51" s="41">
        <v>31</v>
      </c>
      <c r="D51" s="42">
        <v>727</v>
      </c>
      <c r="E51" s="52" t="s">
        <v>22</v>
      </c>
      <c r="F51" s="52" t="s">
        <v>23</v>
      </c>
      <c r="G51" s="58">
        <v>527.5</v>
      </c>
      <c r="H51" s="58">
        <v>0</v>
      </c>
      <c r="I51" s="43">
        <v>527.5</v>
      </c>
      <c r="J51" s="43">
        <v>0</v>
      </c>
      <c r="K51" s="43">
        <v>527.5</v>
      </c>
      <c r="L51" s="43">
        <v>0</v>
      </c>
      <c r="M51" s="51" t="s">
        <v>79</v>
      </c>
      <c r="N51" s="43" t="s">
        <v>80</v>
      </c>
      <c r="O51" s="43" t="s">
        <v>81</v>
      </c>
      <c r="P51" s="43" t="s">
        <v>28</v>
      </c>
      <c r="Q51" s="43"/>
      <c r="R51" s="52">
        <v>31</v>
      </c>
      <c r="S51" s="52">
        <v>727</v>
      </c>
      <c r="T51" s="43">
        <v>527.5</v>
      </c>
      <c r="U51" s="43">
        <v>527.5</v>
      </c>
      <c r="V51" s="43">
        <v>0</v>
      </c>
      <c r="W51" s="43"/>
      <c r="X51" s="43"/>
      <c r="Y51" s="44"/>
    </row>
    <row r="52" spans="1:25" s="46" customFormat="1" ht="58.15" customHeight="1" x14ac:dyDescent="0.25">
      <c r="A52" s="52">
        <v>31</v>
      </c>
      <c r="B52" s="51" t="s">
        <v>545</v>
      </c>
      <c r="C52" s="41">
        <v>31</v>
      </c>
      <c r="D52" s="42">
        <v>615</v>
      </c>
      <c r="E52" s="52" t="s">
        <v>22</v>
      </c>
      <c r="F52" s="52" t="s">
        <v>23</v>
      </c>
      <c r="G52" s="58">
        <v>122.8</v>
      </c>
      <c r="H52" s="58">
        <v>0</v>
      </c>
      <c r="I52" s="43">
        <v>122.8</v>
      </c>
      <c r="J52" s="43">
        <v>0</v>
      </c>
      <c r="K52" s="43">
        <v>122.8</v>
      </c>
      <c r="L52" s="43">
        <v>0</v>
      </c>
      <c r="M52" s="51" t="s">
        <v>82</v>
      </c>
      <c r="N52" s="43" t="s">
        <v>83</v>
      </c>
      <c r="O52" s="43" t="s">
        <v>84</v>
      </c>
      <c r="P52" s="43" t="s">
        <v>28</v>
      </c>
      <c r="Q52" s="43" t="s">
        <v>29</v>
      </c>
      <c r="R52" s="52">
        <v>31</v>
      </c>
      <c r="S52" s="52">
        <v>615</v>
      </c>
      <c r="T52" s="43">
        <v>122.8</v>
      </c>
      <c r="U52" s="43">
        <v>122.8</v>
      </c>
      <c r="V52" s="43">
        <v>0</v>
      </c>
      <c r="W52" s="43"/>
      <c r="X52" s="43"/>
      <c r="Y52" s="44"/>
    </row>
    <row r="53" spans="1:25" s="46" customFormat="1" ht="58.15" customHeight="1" x14ac:dyDescent="0.25">
      <c r="A53" s="52">
        <v>32</v>
      </c>
      <c r="B53" s="51" t="s">
        <v>85</v>
      </c>
      <c r="C53" s="41">
        <v>31</v>
      </c>
      <c r="D53" s="42">
        <v>467</v>
      </c>
      <c r="E53" s="52" t="s">
        <v>22</v>
      </c>
      <c r="F53" s="52" t="s">
        <v>23</v>
      </c>
      <c r="G53" s="58">
        <v>488.5</v>
      </c>
      <c r="H53" s="58">
        <v>0</v>
      </c>
      <c r="I53" s="43">
        <v>488.5</v>
      </c>
      <c r="J53" s="43">
        <v>0</v>
      </c>
      <c r="K53" s="43">
        <v>488.5</v>
      </c>
      <c r="L53" s="43">
        <v>0</v>
      </c>
      <c r="M53" s="51" t="s">
        <v>85</v>
      </c>
      <c r="N53" s="43" t="s">
        <v>86</v>
      </c>
      <c r="O53" s="43" t="s">
        <v>87</v>
      </c>
      <c r="P53" s="43" t="s">
        <v>28</v>
      </c>
      <c r="Q53" s="43" t="s">
        <v>29</v>
      </c>
      <c r="R53" s="52">
        <v>31</v>
      </c>
      <c r="S53" s="52">
        <v>467</v>
      </c>
      <c r="T53" s="43">
        <v>488.5</v>
      </c>
      <c r="U53" s="43">
        <v>488.5</v>
      </c>
      <c r="V53" s="43">
        <v>0</v>
      </c>
      <c r="W53" s="43"/>
      <c r="X53" s="43"/>
      <c r="Y53" s="44"/>
    </row>
    <row r="54" spans="1:25" s="46" customFormat="1" ht="58.15" customHeight="1" x14ac:dyDescent="0.25">
      <c r="A54" s="52">
        <v>33</v>
      </c>
      <c r="B54" s="51" t="s">
        <v>88</v>
      </c>
      <c r="C54" s="41">
        <v>31</v>
      </c>
      <c r="D54" s="42">
        <v>492</v>
      </c>
      <c r="E54" s="52" t="s">
        <v>22</v>
      </c>
      <c r="F54" s="52" t="s">
        <v>23</v>
      </c>
      <c r="G54" s="58">
        <v>272.5</v>
      </c>
      <c r="H54" s="58">
        <v>0</v>
      </c>
      <c r="I54" s="43">
        <v>100.8</v>
      </c>
      <c r="J54" s="43"/>
      <c r="K54" s="43">
        <v>272.5</v>
      </c>
      <c r="L54" s="43">
        <v>171.7</v>
      </c>
      <c r="M54" s="51" t="s">
        <v>88</v>
      </c>
      <c r="N54" s="43" t="s">
        <v>89</v>
      </c>
      <c r="O54" s="43" t="s">
        <v>90</v>
      </c>
      <c r="P54" s="43" t="s">
        <v>28</v>
      </c>
      <c r="Q54" s="43" t="s">
        <v>29</v>
      </c>
      <c r="R54" s="52">
        <v>31</v>
      </c>
      <c r="S54" s="52">
        <v>492</v>
      </c>
      <c r="T54" s="43">
        <v>272.5</v>
      </c>
      <c r="U54" s="43">
        <v>272.5</v>
      </c>
      <c r="V54" s="43">
        <v>171.7</v>
      </c>
      <c r="W54" s="43"/>
      <c r="X54" s="43"/>
      <c r="Y54" s="44"/>
    </row>
    <row r="55" spans="1:25" s="46" customFormat="1" ht="58.15" customHeight="1" x14ac:dyDescent="0.25">
      <c r="A55" s="52">
        <v>34</v>
      </c>
      <c r="B55" s="51" t="s">
        <v>546</v>
      </c>
      <c r="C55" s="41">
        <v>31</v>
      </c>
      <c r="D55" s="42">
        <v>442</v>
      </c>
      <c r="E55" s="52" t="s">
        <v>22</v>
      </c>
      <c r="F55" s="52" t="s">
        <v>23</v>
      </c>
      <c r="G55" s="58">
        <v>502.6</v>
      </c>
      <c r="H55" s="58">
        <v>0</v>
      </c>
      <c r="I55" s="43">
        <v>502.6</v>
      </c>
      <c r="J55" s="43">
        <v>0</v>
      </c>
      <c r="K55" s="43">
        <v>502.6</v>
      </c>
      <c r="L55" s="43">
        <v>0</v>
      </c>
      <c r="M55" s="43" t="s">
        <v>547</v>
      </c>
      <c r="N55" s="43" t="s">
        <v>548</v>
      </c>
      <c r="O55" s="43"/>
      <c r="P55" s="43"/>
      <c r="Q55" s="43"/>
      <c r="R55" s="52"/>
      <c r="S55" s="52">
        <v>5</v>
      </c>
      <c r="T55" s="43">
        <v>360</v>
      </c>
      <c r="U55" s="43">
        <v>502.6</v>
      </c>
      <c r="V55" s="43">
        <v>0</v>
      </c>
      <c r="W55" s="43" t="s">
        <v>24</v>
      </c>
      <c r="X55" s="43"/>
      <c r="Y55" s="44"/>
    </row>
    <row r="56" spans="1:25" s="46" customFormat="1" ht="58.15" customHeight="1" x14ac:dyDescent="0.25">
      <c r="A56" s="52">
        <v>35</v>
      </c>
      <c r="B56" s="51" t="s">
        <v>549</v>
      </c>
      <c r="C56" s="41">
        <v>31</v>
      </c>
      <c r="D56" s="42">
        <v>420</v>
      </c>
      <c r="E56" s="52" t="s">
        <v>22</v>
      </c>
      <c r="F56" s="52" t="s">
        <v>23</v>
      </c>
      <c r="G56" s="58">
        <v>147.5</v>
      </c>
      <c r="H56" s="58">
        <v>0</v>
      </c>
      <c r="I56" s="43">
        <v>147.5</v>
      </c>
      <c r="J56" s="43">
        <v>0</v>
      </c>
      <c r="K56" s="43">
        <v>147.5</v>
      </c>
      <c r="L56" s="43">
        <v>0</v>
      </c>
      <c r="M56" s="43" t="s">
        <v>91</v>
      </c>
      <c r="N56" s="43" t="s">
        <v>550</v>
      </c>
      <c r="O56" s="43"/>
      <c r="P56" s="43"/>
      <c r="Q56" s="43"/>
      <c r="R56" s="52"/>
      <c r="S56" s="52">
        <v>3</v>
      </c>
      <c r="T56" s="43">
        <v>360</v>
      </c>
      <c r="U56" s="43">
        <v>147.5</v>
      </c>
      <c r="V56" s="43">
        <v>212.5</v>
      </c>
      <c r="W56" s="43" t="s">
        <v>43</v>
      </c>
      <c r="X56" s="43"/>
      <c r="Y56" s="44"/>
    </row>
    <row r="57" spans="1:25" s="46" customFormat="1" ht="58.15" customHeight="1" x14ac:dyDescent="0.25">
      <c r="A57" s="52">
        <v>36</v>
      </c>
      <c r="B57" s="51" t="s">
        <v>92</v>
      </c>
      <c r="C57" s="41">
        <v>31</v>
      </c>
      <c r="D57" s="42">
        <v>675</v>
      </c>
      <c r="E57" s="52" t="s">
        <v>22</v>
      </c>
      <c r="F57" s="52" t="s">
        <v>23</v>
      </c>
      <c r="G57" s="58">
        <v>157.4</v>
      </c>
      <c r="H57" s="58">
        <v>0</v>
      </c>
      <c r="I57" s="43">
        <v>157.4</v>
      </c>
      <c r="J57" s="43">
        <v>0</v>
      </c>
      <c r="K57" s="43">
        <v>157.4</v>
      </c>
      <c r="L57" s="43">
        <v>0</v>
      </c>
      <c r="M57" s="51" t="s">
        <v>92</v>
      </c>
      <c r="N57" s="43" t="s">
        <v>93</v>
      </c>
      <c r="O57" s="43" t="s">
        <v>94</v>
      </c>
      <c r="P57" s="43" t="s">
        <v>28</v>
      </c>
      <c r="Q57" s="43" t="s">
        <v>29</v>
      </c>
      <c r="R57" s="52">
        <v>31</v>
      </c>
      <c r="S57" s="52">
        <v>675</v>
      </c>
      <c r="T57" s="43">
        <v>157.4</v>
      </c>
      <c r="U57" s="43">
        <v>157.4</v>
      </c>
      <c r="V57" s="43">
        <v>0</v>
      </c>
      <c r="W57" s="43"/>
      <c r="X57" s="43"/>
      <c r="Y57" s="44"/>
    </row>
    <row r="58" spans="1:25" s="46" customFormat="1" ht="58.15" customHeight="1" x14ac:dyDescent="0.25">
      <c r="A58" s="52">
        <v>37</v>
      </c>
      <c r="B58" s="51" t="s">
        <v>551</v>
      </c>
      <c r="C58" s="41">
        <v>31</v>
      </c>
      <c r="D58" s="42">
        <v>468</v>
      </c>
      <c r="E58" s="52" t="s">
        <v>22</v>
      </c>
      <c r="F58" s="52" t="s">
        <v>23</v>
      </c>
      <c r="G58" s="58">
        <v>231.2</v>
      </c>
      <c r="H58" s="58">
        <v>0</v>
      </c>
      <c r="I58" s="43">
        <v>231.2</v>
      </c>
      <c r="J58" s="43">
        <v>0</v>
      </c>
      <c r="K58" s="43">
        <v>231.2</v>
      </c>
      <c r="L58" s="43">
        <v>0</v>
      </c>
      <c r="M58" s="43" t="s">
        <v>551</v>
      </c>
      <c r="N58" s="43" t="s">
        <v>552</v>
      </c>
      <c r="O58" s="43"/>
      <c r="P58" s="43"/>
      <c r="Q58" s="43"/>
      <c r="R58" s="52"/>
      <c r="S58" s="52">
        <v>11</v>
      </c>
      <c r="T58" s="43">
        <v>216</v>
      </c>
      <c r="U58" s="43">
        <v>231.2</v>
      </c>
      <c r="V58" s="43">
        <v>0</v>
      </c>
      <c r="W58" s="43" t="s">
        <v>43</v>
      </c>
      <c r="X58" s="43"/>
      <c r="Y58" s="44"/>
    </row>
    <row r="59" spans="1:25" s="46" customFormat="1" ht="58.15" customHeight="1" x14ac:dyDescent="0.25">
      <c r="A59" s="52">
        <v>38</v>
      </c>
      <c r="B59" s="51" t="s">
        <v>95</v>
      </c>
      <c r="C59" s="41">
        <v>37</v>
      </c>
      <c r="D59" s="42">
        <v>14</v>
      </c>
      <c r="E59" s="52" t="s">
        <v>22</v>
      </c>
      <c r="F59" s="52" t="s">
        <v>23</v>
      </c>
      <c r="G59" s="58">
        <v>295.7</v>
      </c>
      <c r="H59" s="58">
        <v>0</v>
      </c>
      <c r="I59" s="43">
        <v>295.7</v>
      </c>
      <c r="J59" s="43">
        <v>0</v>
      </c>
      <c r="K59" s="43">
        <v>295.7</v>
      </c>
      <c r="L59" s="43">
        <v>0</v>
      </c>
      <c r="M59" s="51" t="s">
        <v>95</v>
      </c>
      <c r="N59" s="43" t="s">
        <v>96</v>
      </c>
      <c r="O59" s="43" t="s">
        <v>97</v>
      </c>
      <c r="P59" s="43" t="s">
        <v>28</v>
      </c>
      <c r="Q59" s="43" t="s">
        <v>29</v>
      </c>
      <c r="R59" s="52">
        <v>37</v>
      </c>
      <c r="S59" s="52">
        <v>14</v>
      </c>
      <c r="T59" s="43">
        <v>295.7</v>
      </c>
      <c r="U59" s="43">
        <v>295.7</v>
      </c>
      <c r="V59" s="43">
        <v>0</v>
      </c>
      <c r="W59" s="43"/>
      <c r="X59" s="43"/>
      <c r="Y59" s="44"/>
    </row>
    <row r="60" spans="1:25" s="46" customFormat="1" ht="58.15" customHeight="1" x14ac:dyDescent="0.25">
      <c r="A60" s="349">
        <v>39</v>
      </c>
      <c r="B60" s="348" t="s">
        <v>553</v>
      </c>
      <c r="C60" s="41">
        <v>31</v>
      </c>
      <c r="D60" s="42">
        <v>494</v>
      </c>
      <c r="E60" s="52" t="s">
        <v>22</v>
      </c>
      <c r="F60" s="52" t="s">
        <v>23</v>
      </c>
      <c r="G60" s="58">
        <v>229.3</v>
      </c>
      <c r="H60" s="58">
        <v>0</v>
      </c>
      <c r="I60" s="43">
        <v>229.3</v>
      </c>
      <c r="J60" s="43">
        <v>0</v>
      </c>
      <c r="K60" s="43">
        <v>229.3</v>
      </c>
      <c r="L60" s="43">
        <v>0</v>
      </c>
      <c r="M60" s="350" t="s">
        <v>554</v>
      </c>
      <c r="N60" s="350" t="s">
        <v>555</v>
      </c>
      <c r="O60" s="350" t="s">
        <v>98</v>
      </c>
      <c r="P60" s="350" t="s">
        <v>55</v>
      </c>
      <c r="Q60" s="350"/>
      <c r="R60" s="342"/>
      <c r="S60" s="52">
        <v>8</v>
      </c>
      <c r="T60" s="43">
        <v>216</v>
      </c>
      <c r="U60" s="43">
        <v>229.3</v>
      </c>
      <c r="V60" s="43">
        <v>0</v>
      </c>
      <c r="W60" s="43" t="s">
        <v>33</v>
      </c>
      <c r="X60" s="43"/>
      <c r="Y60" s="44"/>
    </row>
    <row r="61" spans="1:25" s="46" customFormat="1" ht="58.15" customHeight="1" x14ac:dyDescent="0.25">
      <c r="A61" s="349"/>
      <c r="B61" s="348"/>
      <c r="C61" s="41">
        <v>31</v>
      </c>
      <c r="D61" s="42">
        <v>591</v>
      </c>
      <c r="E61" s="52" t="s">
        <v>22</v>
      </c>
      <c r="F61" s="52" t="s">
        <v>23</v>
      </c>
      <c r="G61" s="58">
        <v>248.3</v>
      </c>
      <c r="H61" s="58">
        <v>0</v>
      </c>
      <c r="I61" s="43">
        <v>224.1</v>
      </c>
      <c r="J61" s="43">
        <v>24.2</v>
      </c>
      <c r="K61" s="43">
        <v>248.29999999999998</v>
      </c>
      <c r="L61" s="43">
        <v>0</v>
      </c>
      <c r="M61" s="351"/>
      <c r="N61" s="351"/>
      <c r="O61" s="351"/>
      <c r="P61" s="351"/>
      <c r="Q61" s="351"/>
      <c r="R61" s="344"/>
      <c r="S61" s="52">
        <v>7</v>
      </c>
      <c r="T61" s="43">
        <v>192</v>
      </c>
      <c r="U61" s="43">
        <v>248.29999999999998</v>
      </c>
      <c r="V61" s="43">
        <v>0</v>
      </c>
      <c r="W61" s="43" t="s">
        <v>43</v>
      </c>
      <c r="X61" s="43"/>
      <c r="Y61" s="44"/>
    </row>
    <row r="62" spans="1:25" s="46" customFormat="1" ht="58.15" customHeight="1" x14ac:dyDescent="0.25">
      <c r="A62" s="52">
        <v>40</v>
      </c>
      <c r="B62" s="51" t="s">
        <v>557</v>
      </c>
      <c r="C62" s="41">
        <v>31</v>
      </c>
      <c r="D62" s="42">
        <v>590</v>
      </c>
      <c r="E62" s="52" t="s">
        <v>22</v>
      </c>
      <c r="F62" s="52" t="s">
        <v>23</v>
      </c>
      <c r="G62" s="58">
        <v>139.69999999999999</v>
      </c>
      <c r="H62" s="58">
        <v>0</v>
      </c>
      <c r="I62" s="43">
        <v>139.69999999999999</v>
      </c>
      <c r="J62" s="43">
        <v>0</v>
      </c>
      <c r="K62" s="43">
        <v>139.69999999999999</v>
      </c>
      <c r="L62" s="43">
        <v>0</v>
      </c>
      <c r="M62" s="43" t="s">
        <v>556</v>
      </c>
      <c r="N62" s="43" t="s">
        <v>558</v>
      </c>
      <c r="O62" s="43"/>
      <c r="P62" s="43"/>
      <c r="Q62" s="43"/>
      <c r="R62" s="52"/>
      <c r="S62" s="52">
        <v>12</v>
      </c>
      <c r="T62" s="43">
        <v>96</v>
      </c>
      <c r="U62" s="43">
        <v>139.69999999999999</v>
      </c>
      <c r="V62" s="43">
        <v>0</v>
      </c>
      <c r="W62" s="43" t="s">
        <v>43</v>
      </c>
      <c r="X62" s="43"/>
      <c r="Y62" s="44"/>
    </row>
    <row r="63" spans="1:25" s="46" customFormat="1" ht="58.15" customHeight="1" x14ac:dyDescent="0.25">
      <c r="A63" s="52">
        <v>41</v>
      </c>
      <c r="B63" s="51" t="s">
        <v>100</v>
      </c>
      <c r="C63" s="41">
        <v>31</v>
      </c>
      <c r="D63" s="42">
        <v>690</v>
      </c>
      <c r="E63" s="52" t="s">
        <v>22</v>
      </c>
      <c r="F63" s="52" t="s">
        <v>23</v>
      </c>
      <c r="G63" s="58">
        <v>142.19999999999999</v>
      </c>
      <c r="H63" s="58">
        <v>0</v>
      </c>
      <c r="I63" s="43">
        <v>142.19999999999999</v>
      </c>
      <c r="J63" s="43">
        <v>0</v>
      </c>
      <c r="K63" s="43">
        <v>142.19999999999999</v>
      </c>
      <c r="L63" s="43">
        <v>0</v>
      </c>
      <c r="M63" s="51" t="s">
        <v>100</v>
      </c>
      <c r="N63" s="43" t="s">
        <v>101</v>
      </c>
      <c r="O63" s="43" t="s">
        <v>102</v>
      </c>
      <c r="P63" s="43" t="s">
        <v>28</v>
      </c>
      <c r="Q63" s="43" t="s">
        <v>29</v>
      </c>
      <c r="R63" s="52">
        <v>31</v>
      </c>
      <c r="S63" s="52">
        <v>690</v>
      </c>
      <c r="T63" s="43">
        <v>142.19999999999999</v>
      </c>
      <c r="U63" s="43">
        <v>142.19999999999999</v>
      </c>
      <c r="V63" s="43">
        <v>0</v>
      </c>
      <c r="W63" s="43"/>
      <c r="X63" s="43"/>
      <c r="Y63" s="44"/>
    </row>
    <row r="64" spans="1:25" s="46" customFormat="1" ht="58.15" customHeight="1" x14ac:dyDescent="0.25">
      <c r="A64" s="342">
        <v>42</v>
      </c>
      <c r="B64" s="345" t="s">
        <v>602</v>
      </c>
      <c r="C64" s="41">
        <v>31</v>
      </c>
      <c r="D64" s="42">
        <v>401</v>
      </c>
      <c r="E64" s="52" t="s">
        <v>22</v>
      </c>
      <c r="F64" s="52" t="s">
        <v>23</v>
      </c>
      <c r="G64" s="58">
        <v>269.8</v>
      </c>
      <c r="H64" s="58">
        <v>0</v>
      </c>
      <c r="I64" s="43">
        <v>269.8</v>
      </c>
      <c r="J64" s="43">
        <v>0</v>
      </c>
      <c r="K64" s="43">
        <v>269.8</v>
      </c>
      <c r="L64" s="43">
        <v>0</v>
      </c>
      <c r="M64" s="350" t="s">
        <v>559</v>
      </c>
      <c r="N64" s="350" t="s">
        <v>560</v>
      </c>
      <c r="O64" s="350"/>
      <c r="P64" s="350"/>
      <c r="Q64" s="350"/>
      <c r="R64" s="52"/>
      <c r="S64" s="52">
        <v>14</v>
      </c>
      <c r="T64" s="43">
        <v>240</v>
      </c>
      <c r="U64" s="43">
        <v>269.8</v>
      </c>
      <c r="V64" s="43">
        <v>0</v>
      </c>
      <c r="W64" s="43" t="s">
        <v>24</v>
      </c>
      <c r="X64" s="43"/>
      <c r="Y64" s="44"/>
    </row>
    <row r="65" spans="1:25" s="46" customFormat="1" ht="58.15" customHeight="1" x14ac:dyDescent="0.25">
      <c r="A65" s="343"/>
      <c r="B65" s="346"/>
      <c r="C65" s="41">
        <v>31</v>
      </c>
      <c r="D65" s="42">
        <v>425</v>
      </c>
      <c r="E65" s="52" t="s">
        <v>22</v>
      </c>
      <c r="F65" s="52" t="s">
        <v>23</v>
      </c>
      <c r="G65" s="58">
        <v>172.2</v>
      </c>
      <c r="H65" s="58">
        <v>0</v>
      </c>
      <c r="I65" s="43">
        <v>172.2</v>
      </c>
      <c r="J65" s="43">
        <v>0</v>
      </c>
      <c r="K65" s="43">
        <v>172.2</v>
      </c>
      <c r="L65" s="43">
        <v>0</v>
      </c>
      <c r="M65" s="356"/>
      <c r="N65" s="356"/>
      <c r="O65" s="356"/>
      <c r="P65" s="356"/>
      <c r="Q65" s="356"/>
      <c r="R65" s="52"/>
      <c r="S65" s="52">
        <v>7</v>
      </c>
      <c r="T65" s="43">
        <v>168</v>
      </c>
      <c r="U65" s="43">
        <v>172.2</v>
      </c>
      <c r="V65" s="43">
        <v>0</v>
      </c>
      <c r="W65" s="43" t="s">
        <v>33</v>
      </c>
      <c r="X65" s="43"/>
      <c r="Y65" s="44"/>
    </row>
    <row r="66" spans="1:25" s="46" customFormat="1" ht="58.15" customHeight="1" x14ac:dyDescent="0.25">
      <c r="A66" s="344"/>
      <c r="B66" s="347"/>
      <c r="C66" s="41">
        <v>31</v>
      </c>
      <c r="D66" s="42">
        <v>725</v>
      </c>
      <c r="E66" s="52" t="s">
        <v>22</v>
      </c>
      <c r="F66" s="52" t="s">
        <v>23</v>
      </c>
      <c r="G66" s="58">
        <v>112.9</v>
      </c>
      <c r="H66" s="58">
        <v>0</v>
      </c>
      <c r="I66" s="43">
        <v>112.9</v>
      </c>
      <c r="J66" s="43">
        <v>0</v>
      </c>
      <c r="K66" s="43">
        <v>112.9</v>
      </c>
      <c r="L66" s="43">
        <v>0</v>
      </c>
      <c r="M66" s="351"/>
      <c r="N66" s="351"/>
      <c r="O66" s="351"/>
      <c r="P66" s="351"/>
      <c r="Q66" s="351"/>
      <c r="R66" s="52"/>
      <c r="S66" s="52">
        <v>8</v>
      </c>
      <c r="T66" s="43">
        <v>96</v>
      </c>
      <c r="U66" s="43">
        <v>112.9</v>
      </c>
      <c r="V66" s="43">
        <v>0</v>
      </c>
      <c r="W66" s="43" t="s">
        <v>72</v>
      </c>
      <c r="X66" s="43"/>
      <c r="Y66" s="44"/>
    </row>
    <row r="67" spans="1:25" s="46" customFormat="1" ht="58.15" customHeight="1" x14ac:dyDescent="0.25">
      <c r="A67" s="52">
        <v>43</v>
      </c>
      <c r="B67" s="51" t="s">
        <v>103</v>
      </c>
      <c r="C67" s="41">
        <v>31</v>
      </c>
      <c r="D67" s="42">
        <v>627</v>
      </c>
      <c r="E67" s="52" t="s">
        <v>22</v>
      </c>
      <c r="F67" s="52" t="s">
        <v>23</v>
      </c>
      <c r="G67" s="58">
        <v>239.7</v>
      </c>
      <c r="H67" s="58">
        <v>0</v>
      </c>
      <c r="I67" s="43">
        <v>239.7</v>
      </c>
      <c r="J67" s="43">
        <v>0</v>
      </c>
      <c r="K67" s="43">
        <v>239.7</v>
      </c>
      <c r="L67" s="43">
        <v>0</v>
      </c>
      <c r="M67" s="51" t="s">
        <v>103</v>
      </c>
      <c r="N67" s="43" t="s">
        <v>104</v>
      </c>
      <c r="O67" s="43" t="s">
        <v>105</v>
      </c>
      <c r="P67" s="43" t="s">
        <v>28</v>
      </c>
      <c r="Q67" s="43" t="s">
        <v>29</v>
      </c>
      <c r="R67" s="52">
        <v>31</v>
      </c>
      <c r="S67" s="52">
        <v>627</v>
      </c>
      <c r="T67" s="43">
        <v>239.7</v>
      </c>
      <c r="U67" s="43">
        <v>239.7</v>
      </c>
      <c r="V67" s="43">
        <v>0</v>
      </c>
      <c r="W67" s="43"/>
      <c r="X67" s="43"/>
      <c r="Y67" s="44"/>
    </row>
    <row r="68" spans="1:25" s="46" customFormat="1" ht="58.15" customHeight="1" x14ac:dyDescent="0.25">
      <c r="A68" s="52">
        <v>44</v>
      </c>
      <c r="B68" s="51" t="s">
        <v>106</v>
      </c>
      <c r="C68" s="41">
        <v>31</v>
      </c>
      <c r="D68" s="42">
        <v>731</v>
      </c>
      <c r="E68" s="52" t="s">
        <v>22</v>
      </c>
      <c r="F68" s="52" t="s">
        <v>23</v>
      </c>
      <c r="G68" s="58">
        <v>230.7</v>
      </c>
      <c r="H68" s="58">
        <v>0</v>
      </c>
      <c r="I68" s="43">
        <v>230.7</v>
      </c>
      <c r="J68" s="43">
        <v>0</v>
      </c>
      <c r="K68" s="43">
        <v>230.7</v>
      </c>
      <c r="L68" s="43">
        <v>0</v>
      </c>
      <c r="M68" s="51" t="s">
        <v>106</v>
      </c>
      <c r="N68" s="43" t="s">
        <v>107</v>
      </c>
      <c r="O68" s="43" t="s">
        <v>108</v>
      </c>
      <c r="P68" s="43" t="s">
        <v>28</v>
      </c>
      <c r="Q68" s="43" t="s">
        <v>29</v>
      </c>
      <c r="R68" s="52">
        <v>31</v>
      </c>
      <c r="S68" s="52">
        <v>731</v>
      </c>
      <c r="T68" s="43">
        <v>230.7</v>
      </c>
      <c r="U68" s="43">
        <v>230.7</v>
      </c>
      <c r="V68" s="43">
        <v>0</v>
      </c>
      <c r="W68" s="43"/>
      <c r="X68" s="43"/>
      <c r="Y68" s="44"/>
    </row>
    <row r="69" spans="1:25" s="46" customFormat="1" ht="58.15" customHeight="1" x14ac:dyDescent="0.25">
      <c r="A69" s="52">
        <v>45</v>
      </c>
      <c r="B69" s="51" t="s">
        <v>561</v>
      </c>
      <c r="C69" s="41">
        <v>31</v>
      </c>
      <c r="D69" s="42">
        <v>616</v>
      </c>
      <c r="E69" s="52" t="s">
        <v>22</v>
      </c>
      <c r="F69" s="52" t="s">
        <v>23</v>
      </c>
      <c r="G69" s="58">
        <v>185.7</v>
      </c>
      <c r="H69" s="58">
        <v>0</v>
      </c>
      <c r="I69" s="43">
        <v>185.7</v>
      </c>
      <c r="J69" s="43">
        <v>0</v>
      </c>
      <c r="K69" s="43">
        <v>185.7</v>
      </c>
      <c r="L69" s="43">
        <v>0</v>
      </c>
      <c r="M69" s="51" t="s">
        <v>561</v>
      </c>
      <c r="N69" s="43" t="s">
        <v>562</v>
      </c>
      <c r="O69" s="43"/>
      <c r="P69" s="43"/>
      <c r="Q69" s="43"/>
      <c r="R69" s="52"/>
      <c r="S69" s="52">
        <v>9</v>
      </c>
      <c r="T69" s="43">
        <v>144</v>
      </c>
      <c r="U69" s="43">
        <v>185.7</v>
      </c>
      <c r="V69" s="43">
        <v>0</v>
      </c>
      <c r="W69" s="43" t="s">
        <v>33</v>
      </c>
      <c r="X69" s="43"/>
      <c r="Y69" s="44"/>
    </row>
    <row r="70" spans="1:25" s="46" customFormat="1" ht="58.15" customHeight="1" x14ac:dyDescent="0.25">
      <c r="A70" s="52">
        <v>46</v>
      </c>
      <c r="B70" s="51" t="s">
        <v>563</v>
      </c>
      <c r="C70" s="41">
        <v>31</v>
      </c>
      <c r="D70" s="42">
        <v>564</v>
      </c>
      <c r="E70" s="52" t="s">
        <v>22</v>
      </c>
      <c r="F70" s="52" t="s">
        <v>23</v>
      </c>
      <c r="G70" s="58">
        <v>469.4</v>
      </c>
      <c r="H70" s="58">
        <v>0</v>
      </c>
      <c r="I70" s="43">
        <v>469.4</v>
      </c>
      <c r="J70" s="43">
        <v>0</v>
      </c>
      <c r="K70" s="43">
        <v>469.4</v>
      </c>
      <c r="L70" s="43">
        <v>0</v>
      </c>
      <c r="M70" s="51" t="s">
        <v>109</v>
      </c>
      <c r="N70" s="43" t="s">
        <v>110</v>
      </c>
      <c r="O70" s="43" t="s">
        <v>111</v>
      </c>
      <c r="P70" s="43" t="s">
        <v>28</v>
      </c>
      <c r="Q70" s="43" t="s">
        <v>29</v>
      </c>
      <c r="R70" s="52">
        <v>31</v>
      </c>
      <c r="S70" s="52">
        <v>564</v>
      </c>
      <c r="T70" s="43">
        <v>469.4</v>
      </c>
      <c r="U70" s="43">
        <v>469.4</v>
      </c>
      <c r="V70" s="43">
        <v>0</v>
      </c>
      <c r="W70" s="43"/>
      <c r="X70" s="43"/>
      <c r="Y70" s="44"/>
    </row>
    <row r="71" spans="1:25" s="46" customFormat="1" ht="58.15" customHeight="1" x14ac:dyDescent="0.25">
      <c r="A71" s="52">
        <v>47</v>
      </c>
      <c r="B71" s="51" t="s">
        <v>112</v>
      </c>
      <c r="C71" s="41">
        <v>31</v>
      </c>
      <c r="D71" s="42">
        <v>614</v>
      </c>
      <c r="E71" s="52" t="s">
        <v>22</v>
      </c>
      <c r="F71" s="52" t="s">
        <v>23</v>
      </c>
      <c r="G71" s="58">
        <v>120.1</v>
      </c>
      <c r="H71" s="58">
        <v>0</v>
      </c>
      <c r="I71" s="43">
        <v>120.1</v>
      </c>
      <c r="J71" s="43">
        <v>0</v>
      </c>
      <c r="K71" s="43">
        <v>120.1</v>
      </c>
      <c r="L71" s="43">
        <v>0</v>
      </c>
      <c r="M71" s="51" t="s">
        <v>112</v>
      </c>
      <c r="N71" s="43" t="s">
        <v>113</v>
      </c>
      <c r="O71" s="43" t="s">
        <v>114</v>
      </c>
      <c r="P71" s="43" t="s">
        <v>28</v>
      </c>
      <c r="Q71" s="43" t="s">
        <v>29</v>
      </c>
      <c r="R71" s="52">
        <v>31</v>
      </c>
      <c r="S71" s="52">
        <v>614</v>
      </c>
      <c r="T71" s="43">
        <v>120.1</v>
      </c>
      <c r="U71" s="43">
        <v>120.1</v>
      </c>
      <c r="V71" s="43">
        <v>0</v>
      </c>
      <c r="W71" s="43"/>
      <c r="X71" s="43"/>
      <c r="Y71" s="44"/>
    </row>
    <row r="72" spans="1:25" s="46" customFormat="1" ht="73.150000000000006" customHeight="1" x14ac:dyDescent="0.25">
      <c r="A72" s="52">
        <v>48</v>
      </c>
      <c r="B72" s="51" t="s">
        <v>564</v>
      </c>
      <c r="C72" s="41">
        <v>31</v>
      </c>
      <c r="D72" s="42">
        <v>395</v>
      </c>
      <c r="E72" s="52" t="s">
        <v>22</v>
      </c>
      <c r="F72" s="52" t="s">
        <v>23</v>
      </c>
      <c r="G72" s="58">
        <v>411.2</v>
      </c>
      <c r="H72" s="58">
        <v>0</v>
      </c>
      <c r="I72" s="43">
        <v>411.2</v>
      </c>
      <c r="J72" s="43">
        <v>0</v>
      </c>
      <c r="K72" s="43">
        <v>411.2</v>
      </c>
      <c r="L72" s="43">
        <v>0</v>
      </c>
      <c r="M72" s="43" t="s">
        <v>564</v>
      </c>
      <c r="N72" s="43" t="s">
        <v>565</v>
      </c>
      <c r="O72" s="43"/>
      <c r="P72" s="43"/>
      <c r="Q72" s="43"/>
      <c r="R72" s="52"/>
      <c r="S72" s="52">
        <v>3</v>
      </c>
      <c r="T72" s="43">
        <v>360</v>
      </c>
      <c r="U72" s="43">
        <v>411.2</v>
      </c>
      <c r="V72" s="43">
        <v>0</v>
      </c>
      <c r="W72" s="43" t="s">
        <v>24</v>
      </c>
      <c r="X72" s="43"/>
      <c r="Y72" s="44"/>
    </row>
    <row r="73" spans="1:25" s="46" customFormat="1" ht="58.15" customHeight="1" x14ac:dyDescent="0.25">
      <c r="A73" s="52">
        <v>49</v>
      </c>
      <c r="B73" s="51" t="s">
        <v>115</v>
      </c>
      <c r="C73" s="41">
        <v>31</v>
      </c>
      <c r="D73" s="42">
        <v>427</v>
      </c>
      <c r="E73" s="52" t="s">
        <v>22</v>
      </c>
      <c r="F73" s="52" t="s">
        <v>23</v>
      </c>
      <c r="G73" s="58">
        <v>189.7</v>
      </c>
      <c r="H73" s="58">
        <v>2.4</v>
      </c>
      <c r="I73" s="43">
        <v>187.29999999999998</v>
      </c>
      <c r="J73" s="43">
        <v>0</v>
      </c>
      <c r="K73" s="43">
        <v>187.29999999999998</v>
      </c>
      <c r="L73" s="43">
        <v>0</v>
      </c>
      <c r="M73" s="43" t="s">
        <v>115</v>
      </c>
      <c r="N73" s="43" t="s">
        <v>566</v>
      </c>
      <c r="O73" s="43"/>
      <c r="P73" s="43"/>
      <c r="Q73" s="43"/>
      <c r="R73" s="52"/>
      <c r="S73" s="52">
        <v>3</v>
      </c>
      <c r="T73" s="43">
        <v>360</v>
      </c>
      <c r="U73" s="43">
        <v>187.29999999999998</v>
      </c>
      <c r="V73" s="43">
        <v>172.70000000000002</v>
      </c>
      <c r="W73" s="43" t="s">
        <v>33</v>
      </c>
      <c r="X73" s="43"/>
      <c r="Y73" s="44"/>
    </row>
    <row r="74" spans="1:25" s="46" customFormat="1" ht="58.15" customHeight="1" x14ac:dyDescent="0.25">
      <c r="A74" s="52">
        <v>50</v>
      </c>
      <c r="B74" s="51" t="s">
        <v>116</v>
      </c>
      <c r="C74" s="41">
        <v>31</v>
      </c>
      <c r="D74" s="42">
        <v>632</v>
      </c>
      <c r="E74" s="52" t="s">
        <v>22</v>
      </c>
      <c r="F74" s="52" t="s">
        <v>23</v>
      </c>
      <c r="G74" s="58">
        <v>184.9</v>
      </c>
      <c r="H74" s="58">
        <v>0</v>
      </c>
      <c r="I74" s="43">
        <v>184.9</v>
      </c>
      <c r="J74" s="43">
        <v>0</v>
      </c>
      <c r="K74" s="43">
        <v>184.9</v>
      </c>
      <c r="L74" s="43">
        <v>0</v>
      </c>
      <c r="M74" s="51" t="s">
        <v>116</v>
      </c>
      <c r="N74" s="43" t="s">
        <v>567</v>
      </c>
      <c r="O74" s="43"/>
      <c r="P74" s="43"/>
      <c r="Q74" s="43"/>
      <c r="R74" s="52"/>
      <c r="S74" s="52">
        <v>6</v>
      </c>
      <c r="T74" s="43">
        <v>144</v>
      </c>
      <c r="U74" s="43">
        <v>184.9</v>
      </c>
      <c r="V74" s="43">
        <v>0</v>
      </c>
      <c r="W74" s="43" t="s">
        <v>43</v>
      </c>
      <c r="X74" s="43"/>
      <c r="Y74" s="44"/>
    </row>
    <row r="75" spans="1:25" s="46" customFormat="1" ht="58.15" customHeight="1" x14ac:dyDescent="0.25">
      <c r="A75" s="52">
        <v>51</v>
      </c>
      <c r="B75" s="51" t="s">
        <v>117</v>
      </c>
      <c r="C75" s="41">
        <v>31</v>
      </c>
      <c r="D75" s="42">
        <v>586</v>
      </c>
      <c r="E75" s="52" t="s">
        <v>22</v>
      </c>
      <c r="F75" s="52" t="s">
        <v>23</v>
      </c>
      <c r="G75" s="58">
        <v>304.8</v>
      </c>
      <c r="H75" s="58">
        <v>0</v>
      </c>
      <c r="I75" s="43">
        <v>304.8</v>
      </c>
      <c r="J75" s="43">
        <v>0</v>
      </c>
      <c r="K75" s="43">
        <v>304.8</v>
      </c>
      <c r="L75" s="43">
        <v>0</v>
      </c>
      <c r="M75" s="51" t="s">
        <v>117</v>
      </c>
      <c r="N75" s="43" t="s">
        <v>118</v>
      </c>
      <c r="O75" s="43" t="s">
        <v>119</v>
      </c>
      <c r="P75" s="43" t="s">
        <v>28</v>
      </c>
      <c r="Q75" s="43" t="s">
        <v>29</v>
      </c>
      <c r="R75" s="52">
        <v>31</v>
      </c>
      <c r="S75" s="52">
        <v>586</v>
      </c>
      <c r="T75" s="43">
        <v>304.8</v>
      </c>
      <c r="U75" s="43">
        <v>304.8</v>
      </c>
      <c r="V75" s="43">
        <v>0</v>
      </c>
      <c r="W75" s="43"/>
      <c r="X75" s="43"/>
      <c r="Y75" s="44"/>
    </row>
    <row r="76" spans="1:25" s="46" customFormat="1" ht="58.15" customHeight="1" x14ac:dyDescent="0.25">
      <c r="A76" s="52">
        <v>52</v>
      </c>
      <c r="B76" s="51" t="s">
        <v>120</v>
      </c>
      <c r="C76" s="41">
        <v>37</v>
      </c>
      <c r="D76" s="42">
        <v>26</v>
      </c>
      <c r="E76" s="52" t="s">
        <v>22</v>
      </c>
      <c r="F76" s="52" t="s">
        <v>23</v>
      </c>
      <c r="G76" s="58">
        <v>169.1</v>
      </c>
      <c r="H76" s="58">
        <v>0</v>
      </c>
      <c r="I76" s="43">
        <v>169.1</v>
      </c>
      <c r="J76" s="43">
        <v>0</v>
      </c>
      <c r="K76" s="43">
        <v>169.1</v>
      </c>
      <c r="L76" s="43">
        <v>0</v>
      </c>
      <c r="M76" s="51" t="s">
        <v>120</v>
      </c>
      <c r="N76" s="43" t="s">
        <v>121</v>
      </c>
      <c r="O76" s="43" t="s">
        <v>122</v>
      </c>
      <c r="P76" s="43" t="s">
        <v>28</v>
      </c>
      <c r="Q76" s="43" t="s">
        <v>29</v>
      </c>
      <c r="R76" s="52">
        <v>37</v>
      </c>
      <c r="S76" s="52">
        <v>26</v>
      </c>
      <c r="T76" s="43">
        <v>169.1</v>
      </c>
      <c r="U76" s="43">
        <v>169.1</v>
      </c>
      <c r="V76" s="43">
        <v>0</v>
      </c>
      <c r="W76" s="43"/>
      <c r="X76" s="43"/>
      <c r="Y76" s="44"/>
    </row>
    <row r="77" spans="1:25" s="46" customFormat="1" ht="58.15" customHeight="1" x14ac:dyDescent="0.25">
      <c r="A77" s="52">
        <v>53</v>
      </c>
      <c r="B77" s="51" t="s">
        <v>568</v>
      </c>
      <c r="C77" s="41">
        <v>31</v>
      </c>
      <c r="D77" s="42">
        <v>560</v>
      </c>
      <c r="E77" s="52" t="s">
        <v>22</v>
      </c>
      <c r="F77" s="52" t="s">
        <v>23</v>
      </c>
      <c r="G77" s="58">
        <v>314.60000000000002</v>
      </c>
      <c r="H77" s="58">
        <v>0</v>
      </c>
      <c r="I77" s="43">
        <v>314.60000000000002</v>
      </c>
      <c r="J77" s="43">
        <v>0</v>
      </c>
      <c r="K77" s="43">
        <v>314.60000000000002</v>
      </c>
      <c r="L77" s="43">
        <v>0</v>
      </c>
      <c r="M77" s="43" t="s">
        <v>123</v>
      </c>
      <c r="N77" s="43" t="s">
        <v>569</v>
      </c>
      <c r="O77" s="43"/>
      <c r="P77" s="43"/>
      <c r="Q77" s="43"/>
      <c r="R77" s="52"/>
      <c r="S77" s="52">
        <v>3</v>
      </c>
      <c r="T77" s="43">
        <v>192</v>
      </c>
      <c r="U77" s="43">
        <v>314.60000000000002</v>
      </c>
      <c r="V77" s="43">
        <v>0</v>
      </c>
      <c r="W77" s="43" t="s">
        <v>33</v>
      </c>
      <c r="X77" s="43"/>
      <c r="Y77" s="44"/>
    </row>
    <row r="78" spans="1:25" s="46" customFormat="1" ht="58.15" customHeight="1" x14ac:dyDescent="0.25">
      <c r="A78" s="52">
        <v>54</v>
      </c>
      <c r="B78" s="51" t="s">
        <v>124</v>
      </c>
      <c r="C78" s="41">
        <v>31</v>
      </c>
      <c r="D78" s="42">
        <v>471</v>
      </c>
      <c r="E78" s="52" t="s">
        <v>22</v>
      </c>
      <c r="F78" s="52" t="s">
        <v>23</v>
      </c>
      <c r="G78" s="58">
        <v>220.8</v>
      </c>
      <c r="H78" s="58">
        <v>0</v>
      </c>
      <c r="I78" s="43">
        <v>49.5</v>
      </c>
      <c r="J78" s="43">
        <v>0</v>
      </c>
      <c r="K78" s="43">
        <v>49.5</v>
      </c>
      <c r="L78" s="43">
        <v>171.3</v>
      </c>
      <c r="M78" s="51" t="s">
        <v>124</v>
      </c>
      <c r="N78" s="43" t="s">
        <v>125</v>
      </c>
      <c r="O78" s="43" t="s">
        <v>126</v>
      </c>
      <c r="P78" s="43" t="s">
        <v>28</v>
      </c>
      <c r="Q78" s="43" t="s">
        <v>29</v>
      </c>
      <c r="R78" s="52">
        <v>31</v>
      </c>
      <c r="S78" s="52">
        <v>471</v>
      </c>
      <c r="T78" s="43">
        <v>220.8</v>
      </c>
      <c r="U78" s="43">
        <v>49.5</v>
      </c>
      <c r="V78" s="43">
        <v>171.3</v>
      </c>
      <c r="W78" s="43"/>
      <c r="X78" s="43"/>
      <c r="Y78" s="44"/>
    </row>
    <row r="79" spans="1:25" s="46" customFormat="1" ht="58.15" customHeight="1" x14ac:dyDescent="0.25">
      <c r="A79" s="52">
        <v>55</v>
      </c>
      <c r="B79" s="51" t="s">
        <v>127</v>
      </c>
      <c r="C79" s="41">
        <v>31</v>
      </c>
      <c r="D79" s="42">
        <v>409</v>
      </c>
      <c r="E79" s="52" t="s">
        <v>22</v>
      </c>
      <c r="F79" s="52" t="s">
        <v>23</v>
      </c>
      <c r="G79" s="58">
        <v>238.7</v>
      </c>
      <c r="H79" s="58">
        <v>0</v>
      </c>
      <c r="I79" s="43">
        <v>238.7</v>
      </c>
      <c r="J79" s="43">
        <v>0</v>
      </c>
      <c r="K79" s="43">
        <v>238.7</v>
      </c>
      <c r="L79" s="43">
        <v>0</v>
      </c>
      <c r="M79" s="43" t="s">
        <v>128</v>
      </c>
      <c r="N79" s="43" t="s">
        <v>570</v>
      </c>
      <c r="O79" s="43"/>
      <c r="P79" s="43">
        <v>0</v>
      </c>
      <c r="Q79" s="43">
        <v>0</v>
      </c>
      <c r="R79" s="52"/>
      <c r="S79" s="52">
        <v>2</v>
      </c>
      <c r="T79" s="43">
        <v>240</v>
      </c>
      <c r="U79" s="43">
        <v>238.7</v>
      </c>
      <c r="V79" s="43">
        <v>0</v>
      </c>
      <c r="W79" s="43" t="s">
        <v>24</v>
      </c>
      <c r="X79" s="43"/>
      <c r="Y79" s="44"/>
    </row>
    <row r="80" spans="1:25" s="46" customFormat="1" ht="58.15" customHeight="1" x14ac:dyDescent="0.25">
      <c r="A80" s="52">
        <v>56</v>
      </c>
      <c r="B80" s="51" t="s">
        <v>571</v>
      </c>
      <c r="C80" s="41">
        <v>31</v>
      </c>
      <c r="D80" s="42">
        <v>612</v>
      </c>
      <c r="E80" s="52" t="s">
        <v>22</v>
      </c>
      <c r="F80" s="52" t="s">
        <v>23</v>
      </c>
      <c r="G80" s="58">
        <v>187.9</v>
      </c>
      <c r="H80" s="58">
        <v>0</v>
      </c>
      <c r="I80" s="43">
        <v>187.9</v>
      </c>
      <c r="J80" s="43">
        <v>0</v>
      </c>
      <c r="K80" s="43">
        <v>187.9</v>
      </c>
      <c r="L80" s="43">
        <v>0</v>
      </c>
      <c r="M80" s="43" t="s">
        <v>571</v>
      </c>
      <c r="N80" s="43" t="s">
        <v>572</v>
      </c>
      <c r="O80" s="43"/>
      <c r="P80" s="43"/>
      <c r="Q80" s="43"/>
      <c r="R80" s="52"/>
      <c r="S80" s="52">
        <v>5</v>
      </c>
      <c r="T80" s="43">
        <v>168</v>
      </c>
      <c r="U80" s="43">
        <v>187.9</v>
      </c>
      <c r="V80" s="43">
        <v>0</v>
      </c>
      <c r="W80" s="43" t="s">
        <v>33</v>
      </c>
      <c r="X80" s="43"/>
      <c r="Y80" s="44"/>
    </row>
    <row r="81" spans="1:25" s="46" customFormat="1" ht="58.15" customHeight="1" x14ac:dyDescent="0.25">
      <c r="A81" s="349">
        <v>57</v>
      </c>
      <c r="B81" s="348" t="s">
        <v>573</v>
      </c>
      <c r="C81" s="41">
        <v>31</v>
      </c>
      <c r="D81" s="42">
        <v>566</v>
      </c>
      <c r="E81" s="52" t="s">
        <v>22</v>
      </c>
      <c r="F81" s="52" t="s">
        <v>23</v>
      </c>
      <c r="G81" s="58">
        <v>301.3</v>
      </c>
      <c r="H81" s="58">
        <v>0</v>
      </c>
      <c r="I81" s="43">
        <v>301.3</v>
      </c>
      <c r="J81" s="43">
        <v>0</v>
      </c>
      <c r="K81" s="43">
        <v>301.3</v>
      </c>
      <c r="L81" s="43">
        <v>0</v>
      </c>
      <c r="M81" s="348" t="s">
        <v>573</v>
      </c>
      <c r="N81" s="350" t="s">
        <v>574</v>
      </c>
      <c r="O81" s="350"/>
      <c r="P81" s="350"/>
      <c r="Q81" s="350"/>
      <c r="R81" s="342"/>
      <c r="S81" s="52">
        <v>4</v>
      </c>
      <c r="T81" s="43">
        <v>288</v>
      </c>
      <c r="U81" s="43">
        <v>301.3</v>
      </c>
      <c r="V81" s="43">
        <v>0</v>
      </c>
      <c r="W81" s="43" t="s">
        <v>43</v>
      </c>
      <c r="X81" s="43"/>
      <c r="Y81" s="44"/>
    </row>
    <row r="82" spans="1:25" s="46" customFormat="1" ht="58.15" customHeight="1" x14ac:dyDescent="0.25">
      <c r="A82" s="349"/>
      <c r="B82" s="348"/>
      <c r="C82" s="41">
        <v>31</v>
      </c>
      <c r="D82" s="42">
        <v>732</v>
      </c>
      <c r="E82" s="52" t="s">
        <v>22</v>
      </c>
      <c r="F82" s="52" t="s">
        <v>23</v>
      </c>
      <c r="G82" s="58">
        <v>256.39999999999998</v>
      </c>
      <c r="H82" s="58">
        <v>0</v>
      </c>
      <c r="I82" s="43">
        <v>256.39999999999998</v>
      </c>
      <c r="J82" s="43">
        <v>0</v>
      </c>
      <c r="K82" s="43">
        <v>256.39999999999998</v>
      </c>
      <c r="L82" s="43">
        <v>0</v>
      </c>
      <c r="M82" s="348"/>
      <c r="N82" s="351"/>
      <c r="O82" s="351"/>
      <c r="P82" s="351"/>
      <c r="Q82" s="351"/>
      <c r="R82" s="344"/>
      <c r="S82" s="52">
        <v>12</v>
      </c>
      <c r="T82" s="43">
        <v>192</v>
      </c>
      <c r="U82" s="43">
        <v>256.39999999999998</v>
      </c>
      <c r="V82" s="43">
        <v>0</v>
      </c>
      <c r="W82" s="43" t="s">
        <v>24</v>
      </c>
      <c r="X82" s="43"/>
      <c r="Y82" s="44"/>
    </row>
    <row r="83" spans="1:25" s="46" customFormat="1" ht="58.15" customHeight="1" x14ac:dyDescent="0.25">
      <c r="A83" s="52">
        <v>58</v>
      </c>
      <c r="B83" s="51" t="s">
        <v>575</v>
      </c>
      <c r="C83" s="41">
        <v>31</v>
      </c>
      <c r="D83" s="42">
        <v>682</v>
      </c>
      <c r="E83" s="52" t="s">
        <v>22</v>
      </c>
      <c r="F83" s="52" t="s">
        <v>23</v>
      </c>
      <c r="G83" s="58">
        <v>185.5</v>
      </c>
      <c r="H83" s="58">
        <v>0</v>
      </c>
      <c r="I83" s="43">
        <v>185.5</v>
      </c>
      <c r="J83" s="43">
        <v>0</v>
      </c>
      <c r="K83" s="43">
        <v>185.5</v>
      </c>
      <c r="L83" s="43">
        <v>0</v>
      </c>
      <c r="M83" s="51" t="s">
        <v>129</v>
      </c>
      <c r="N83" s="43" t="s">
        <v>130</v>
      </c>
      <c r="O83" s="43" t="s">
        <v>131</v>
      </c>
      <c r="P83" s="43" t="s">
        <v>28</v>
      </c>
      <c r="Q83" s="43" t="s">
        <v>29</v>
      </c>
      <c r="R83" s="52">
        <v>31</v>
      </c>
      <c r="S83" s="52">
        <v>682</v>
      </c>
      <c r="T83" s="43">
        <v>185.5</v>
      </c>
      <c r="U83" s="43">
        <v>185.5</v>
      </c>
      <c r="V83" s="43">
        <v>0</v>
      </c>
      <c r="W83" s="43"/>
      <c r="X83" s="43"/>
      <c r="Y83" s="44"/>
    </row>
    <row r="84" spans="1:25" s="46" customFormat="1" ht="58.15" customHeight="1" x14ac:dyDescent="0.25">
      <c r="A84" s="349">
        <v>59</v>
      </c>
      <c r="B84" s="348" t="s">
        <v>576</v>
      </c>
      <c r="C84" s="41">
        <v>31</v>
      </c>
      <c r="D84" s="42">
        <v>583</v>
      </c>
      <c r="E84" s="52" t="s">
        <v>22</v>
      </c>
      <c r="F84" s="52" t="s">
        <v>23</v>
      </c>
      <c r="G84" s="58">
        <v>262.5</v>
      </c>
      <c r="H84" s="58">
        <v>0</v>
      </c>
      <c r="I84" s="43">
        <v>262.5</v>
      </c>
      <c r="J84" s="43">
        <v>0</v>
      </c>
      <c r="K84" s="43">
        <v>262.5</v>
      </c>
      <c r="L84" s="43">
        <v>0</v>
      </c>
      <c r="M84" s="345" t="s">
        <v>132</v>
      </c>
      <c r="N84" s="350" t="s">
        <v>133</v>
      </c>
      <c r="O84" s="350" t="s">
        <v>134</v>
      </c>
      <c r="P84" s="350" t="s">
        <v>28</v>
      </c>
      <c r="Q84" s="350"/>
      <c r="R84" s="52">
        <v>31</v>
      </c>
      <c r="S84" s="52">
        <v>583</v>
      </c>
      <c r="T84" s="43">
        <v>262.5</v>
      </c>
      <c r="U84" s="43">
        <v>262.5</v>
      </c>
      <c r="V84" s="43">
        <v>0</v>
      </c>
      <c r="W84" s="43"/>
      <c r="X84" s="43"/>
      <c r="Y84" s="44"/>
    </row>
    <row r="85" spans="1:25" s="46" customFormat="1" ht="58.15" customHeight="1" x14ac:dyDescent="0.25">
      <c r="A85" s="349"/>
      <c r="B85" s="348"/>
      <c r="C85" s="41">
        <v>31</v>
      </c>
      <c r="D85" s="42">
        <v>726</v>
      </c>
      <c r="E85" s="52" t="s">
        <v>22</v>
      </c>
      <c r="F85" s="52" t="s">
        <v>23</v>
      </c>
      <c r="G85" s="58">
        <v>98.6</v>
      </c>
      <c r="H85" s="58">
        <v>0</v>
      </c>
      <c r="I85" s="43">
        <v>98.6</v>
      </c>
      <c r="J85" s="43">
        <v>0</v>
      </c>
      <c r="K85" s="43">
        <v>98.6</v>
      </c>
      <c r="L85" s="43">
        <v>0</v>
      </c>
      <c r="M85" s="346"/>
      <c r="N85" s="356"/>
      <c r="O85" s="356"/>
      <c r="P85" s="356"/>
      <c r="Q85" s="356"/>
      <c r="R85" s="52">
        <v>31</v>
      </c>
      <c r="S85" s="52">
        <v>726</v>
      </c>
      <c r="T85" s="43">
        <v>98.6</v>
      </c>
      <c r="U85" s="43">
        <v>98.6</v>
      </c>
      <c r="V85" s="43">
        <v>0</v>
      </c>
      <c r="W85" s="43"/>
      <c r="X85" s="43"/>
      <c r="Y85" s="44"/>
    </row>
    <row r="86" spans="1:25" s="46" customFormat="1" ht="58.15" customHeight="1" x14ac:dyDescent="0.25">
      <c r="A86" s="349"/>
      <c r="B86" s="348"/>
      <c r="C86" s="41">
        <v>37</v>
      </c>
      <c r="D86" s="42">
        <v>25</v>
      </c>
      <c r="E86" s="52" t="s">
        <v>22</v>
      </c>
      <c r="F86" s="52" t="s">
        <v>23</v>
      </c>
      <c r="G86" s="58">
        <v>213.8</v>
      </c>
      <c r="H86" s="58">
        <v>0</v>
      </c>
      <c r="I86" s="43">
        <v>213.8</v>
      </c>
      <c r="J86" s="43">
        <v>0</v>
      </c>
      <c r="K86" s="43">
        <v>213.8</v>
      </c>
      <c r="L86" s="43">
        <v>0</v>
      </c>
      <c r="M86" s="347"/>
      <c r="N86" s="351"/>
      <c r="O86" s="351"/>
      <c r="P86" s="351"/>
      <c r="Q86" s="351"/>
      <c r="R86" s="52">
        <v>37</v>
      </c>
      <c r="S86" s="52">
        <v>25</v>
      </c>
      <c r="T86" s="43">
        <v>213.8</v>
      </c>
      <c r="U86" s="43">
        <v>213.8</v>
      </c>
      <c r="V86" s="43">
        <v>0</v>
      </c>
      <c r="W86" s="43"/>
      <c r="X86" s="43"/>
      <c r="Y86" s="44"/>
    </row>
    <row r="87" spans="1:25" s="46" customFormat="1" ht="58.15" customHeight="1" x14ac:dyDescent="0.25">
      <c r="A87" s="52">
        <v>60</v>
      </c>
      <c r="B87" s="51" t="s">
        <v>577</v>
      </c>
      <c r="C87" s="41">
        <v>31</v>
      </c>
      <c r="D87" s="42">
        <v>692</v>
      </c>
      <c r="E87" s="52" t="s">
        <v>22</v>
      </c>
      <c r="F87" s="52" t="s">
        <v>23</v>
      </c>
      <c r="G87" s="58">
        <v>186.4</v>
      </c>
      <c r="H87" s="58">
        <v>0</v>
      </c>
      <c r="I87" s="43">
        <v>50.4</v>
      </c>
      <c r="J87" s="43"/>
      <c r="K87" s="43">
        <v>186.4</v>
      </c>
      <c r="L87" s="43">
        <v>136</v>
      </c>
      <c r="M87" s="43" t="s">
        <v>135</v>
      </c>
      <c r="N87" s="43" t="s">
        <v>578</v>
      </c>
      <c r="O87" s="43"/>
      <c r="P87" s="43"/>
      <c r="Q87" s="43"/>
      <c r="R87" s="52"/>
      <c r="S87" s="52">
        <v>6</v>
      </c>
      <c r="T87" s="43">
        <v>168</v>
      </c>
      <c r="U87" s="43">
        <v>186.4</v>
      </c>
      <c r="V87" s="43">
        <v>0</v>
      </c>
      <c r="W87" s="43" t="s">
        <v>99</v>
      </c>
      <c r="X87" s="43"/>
      <c r="Y87" s="44"/>
    </row>
    <row r="88" spans="1:25" s="46" customFormat="1" ht="58.15" customHeight="1" x14ac:dyDescent="0.25">
      <c r="A88" s="52">
        <v>61</v>
      </c>
      <c r="B88" s="51" t="s">
        <v>580</v>
      </c>
      <c r="C88" s="41">
        <v>37</v>
      </c>
      <c r="D88" s="42">
        <v>52</v>
      </c>
      <c r="E88" s="52" t="s">
        <v>22</v>
      </c>
      <c r="F88" s="52" t="s">
        <v>23</v>
      </c>
      <c r="G88" s="58">
        <v>194.3</v>
      </c>
      <c r="H88" s="58">
        <v>0</v>
      </c>
      <c r="I88" s="43">
        <v>194.3</v>
      </c>
      <c r="J88" s="43">
        <v>0</v>
      </c>
      <c r="K88" s="43">
        <v>194.3</v>
      </c>
      <c r="L88" s="43">
        <v>0</v>
      </c>
      <c r="M88" s="43" t="s">
        <v>579</v>
      </c>
      <c r="N88" s="43" t="s">
        <v>581</v>
      </c>
      <c r="O88" s="43"/>
      <c r="P88" s="43"/>
      <c r="Q88" s="43"/>
      <c r="R88" s="52"/>
      <c r="S88" s="52">
        <v>10</v>
      </c>
      <c r="T88" s="43">
        <v>144</v>
      </c>
      <c r="U88" s="43">
        <v>194.3</v>
      </c>
      <c r="V88" s="43">
        <v>0</v>
      </c>
      <c r="W88" s="43" t="s">
        <v>43</v>
      </c>
      <c r="X88" s="43"/>
      <c r="Y88" s="44"/>
    </row>
    <row r="89" spans="1:25" s="46" customFormat="1" ht="58.15" customHeight="1" x14ac:dyDescent="0.25">
      <c r="A89" s="52">
        <v>62</v>
      </c>
      <c r="B89" s="51" t="s">
        <v>582</v>
      </c>
      <c r="C89" s="41">
        <v>31</v>
      </c>
      <c r="D89" s="42">
        <v>689</v>
      </c>
      <c r="E89" s="52" t="s">
        <v>22</v>
      </c>
      <c r="F89" s="52" t="s">
        <v>23</v>
      </c>
      <c r="G89" s="58">
        <v>224.7</v>
      </c>
      <c r="H89" s="58">
        <v>0</v>
      </c>
      <c r="I89" s="43">
        <v>224.7</v>
      </c>
      <c r="J89" s="43">
        <v>0</v>
      </c>
      <c r="K89" s="43">
        <v>224.7</v>
      </c>
      <c r="L89" s="43">
        <v>0</v>
      </c>
      <c r="M89" s="43" t="s">
        <v>583</v>
      </c>
      <c r="N89" s="43" t="s">
        <v>584</v>
      </c>
      <c r="O89" s="43"/>
      <c r="P89" s="43"/>
      <c r="Q89" s="43"/>
      <c r="R89" s="52"/>
      <c r="S89" s="52">
        <v>7</v>
      </c>
      <c r="T89" s="43">
        <v>168</v>
      </c>
      <c r="U89" s="43">
        <v>224.7</v>
      </c>
      <c r="V89" s="43">
        <v>0</v>
      </c>
      <c r="W89" s="43" t="s">
        <v>43</v>
      </c>
      <c r="X89" s="43"/>
      <c r="Y89" s="44"/>
    </row>
    <row r="90" spans="1:25" s="46" customFormat="1" ht="58.15" customHeight="1" x14ac:dyDescent="0.25">
      <c r="A90" s="349">
        <v>63</v>
      </c>
      <c r="B90" s="348" t="s">
        <v>136</v>
      </c>
      <c r="C90" s="41">
        <v>31</v>
      </c>
      <c r="D90" s="42">
        <v>391</v>
      </c>
      <c r="E90" s="52" t="s">
        <v>22</v>
      </c>
      <c r="F90" s="52" t="s">
        <v>23</v>
      </c>
      <c r="G90" s="58">
        <v>134.4</v>
      </c>
      <c r="H90" s="58">
        <v>0</v>
      </c>
      <c r="I90" s="43">
        <v>134.4</v>
      </c>
      <c r="J90" s="43">
        <v>0</v>
      </c>
      <c r="K90" s="43">
        <v>134.4</v>
      </c>
      <c r="L90" s="43">
        <v>0</v>
      </c>
      <c r="M90" s="345" t="s">
        <v>137</v>
      </c>
      <c r="N90" s="43" t="s">
        <v>138</v>
      </c>
      <c r="O90" s="43" t="s">
        <v>139</v>
      </c>
      <c r="P90" s="43" t="s">
        <v>28</v>
      </c>
      <c r="Q90" s="43" t="s">
        <v>29</v>
      </c>
      <c r="R90" s="52">
        <v>31</v>
      </c>
      <c r="S90" s="52">
        <v>391</v>
      </c>
      <c r="T90" s="43">
        <v>134.4</v>
      </c>
      <c r="U90" s="43">
        <v>134.4</v>
      </c>
      <c r="V90" s="43">
        <v>0</v>
      </c>
      <c r="W90" s="43"/>
      <c r="X90" s="43"/>
      <c r="Y90" s="44"/>
    </row>
    <row r="91" spans="1:25" s="46" customFormat="1" ht="58.15" customHeight="1" x14ac:dyDescent="0.25">
      <c r="A91" s="349"/>
      <c r="B91" s="348"/>
      <c r="C91" s="41">
        <v>31</v>
      </c>
      <c r="D91" s="42">
        <v>449</v>
      </c>
      <c r="E91" s="52" t="s">
        <v>22</v>
      </c>
      <c r="F91" s="52" t="s">
        <v>23</v>
      </c>
      <c r="G91" s="58">
        <v>407.4</v>
      </c>
      <c r="H91" s="58">
        <v>0</v>
      </c>
      <c r="I91" s="43">
        <v>407.4</v>
      </c>
      <c r="J91" s="43">
        <v>0</v>
      </c>
      <c r="K91" s="43">
        <v>407.4</v>
      </c>
      <c r="L91" s="43">
        <v>0</v>
      </c>
      <c r="M91" s="347"/>
      <c r="N91" s="43" t="s">
        <v>140</v>
      </c>
      <c r="O91" s="43" t="s">
        <v>141</v>
      </c>
      <c r="P91" s="43" t="s">
        <v>28</v>
      </c>
      <c r="Q91" s="43" t="s">
        <v>29</v>
      </c>
      <c r="R91" s="52">
        <v>31</v>
      </c>
      <c r="S91" s="52">
        <v>449</v>
      </c>
      <c r="T91" s="43">
        <v>407.4</v>
      </c>
      <c r="U91" s="43">
        <v>407.4</v>
      </c>
      <c r="V91" s="43">
        <v>0</v>
      </c>
      <c r="W91" s="43"/>
      <c r="X91" s="43"/>
      <c r="Y91" s="44"/>
    </row>
    <row r="92" spans="1:25" s="46" customFormat="1" ht="70.150000000000006" customHeight="1" x14ac:dyDescent="0.25">
      <c r="A92" s="52">
        <v>64</v>
      </c>
      <c r="B92" s="51" t="s">
        <v>679</v>
      </c>
      <c r="C92" s="41">
        <v>31</v>
      </c>
      <c r="D92" s="42">
        <v>448</v>
      </c>
      <c r="E92" s="52" t="s">
        <v>22</v>
      </c>
      <c r="F92" s="52" t="s">
        <v>23</v>
      </c>
      <c r="G92" s="58">
        <v>270.7</v>
      </c>
      <c r="H92" s="58">
        <v>0</v>
      </c>
      <c r="I92" s="43">
        <v>270.7</v>
      </c>
      <c r="J92" s="43">
        <v>0</v>
      </c>
      <c r="K92" s="43">
        <v>270.7</v>
      </c>
      <c r="L92" s="43">
        <v>0</v>
      </c>
      <c r="M92" s="43" t="s">
        <v>585</v>
      </c>
      <c r="N92" s="43" t="s">
        <v>586</v>
      </c>
      <c r="O92" s="43"/>
      <c r="P92" s="43"/>
      <c r="Q92" s="43"/>
      <c r="R92" s="52"/>
      <c r="S92" s="52">
        <v>14</v>
      </c>
      <c r="T92" s="43">
        <v>480</v>
      </c>
      <c r="U92" s="43">
        <v>270.7</v>
      </c>
      <c r="V92" s="43">
        <v>209.3</v>
      </c>
      <c r="W92" s="43" t="s">
        <v>24</v>
      </c>
      <c r="X92" s="43"/>
      <c r="Y92" s="44"/>
    </row>
    <row r="93" spans="1:25" s="46" customFormat="1" ht="58.15" customHeight="1" x14ac:dyDescent="0.25">
      <c r="A93" s="349">
        <v>65</v>
      </c>
      <c r="B93" s="348" t="s">
        <v>142</v>
      </c>
      <c r="C93" s="41">
        <v>31</v>
      </c>
      <c r="D93" s="42">
        <v>588</v>
      </c>
      <c r="E93" s="52" t="s">
        <v>22</v>
      </c>
      <c r="F93" s="52" t="s">
        <v>23</v>
      </c>
      <c r="G93" s="58">
        <v>161.5</v>
      </c>
      <c r="H93" s="58">
        <v>0</v>
      </c>
      <c r="I93" s="43">
        <v>161.5</v>
      </c>
      <c r="J93" s="43">
        <v>0</v>
      </c>
      <c r="K93" s="43">
        <v>161.5</v>
      </c>
      <c r="L93" s="43">
        <v>0</v>
      </c>
      <c r="M93" s="345" t="s">
        <v>142</v>
      </c>
      <c r="N93" s="43" t="s">
        <v>143</v>
      </c>
      <c r="O93" s="43" t="s">
        <v>144</v>
      </c>
      <c r="P93" s="43" t="s">
        <v>28</v>
      </c>
      <c r="Q93" s="43" t="s">
        <v>29</v>
      </c>
      <c r="R93" s="52">
        <v>31</v>
      </c>
      <c r="S93" s="52">
        <v>588</v>
      </c>
      <c r="T93" s="43">
        <v>161.5</v>
      </c>
      <c r="U93" s="43">
        <v>161.5</v>
      </c>
      <c r="V93" s="43">
        <v>0</v>
      </c>
      <c r="W93" s="43"/>
      <c r="X93" s="43"/>
      <c r="Y93" s="44"/>
    </row>
    <row r="94" spans="1:25" s="46" customFormat="1" ht="58.15" customHeight="1" x14ac:dyDescent="0.25">
      <c r="A94" s="349"/>
      <c r="B94" s="348"/>
      <c r="C94" s="41">
        <v>31</v>
      </c>
      <c r="D94" s="42">
        <v>741</v>
      </c>
      <c r="E94" s="52" t="s">
        <v>22</v>
      </c>
      <c r="F94" s="52" t="s">
        <v>23</v>
      </c>
      <c r="G94" s="58">
        <v>158.4</v>
      </c>
      <c r="H94" s="58">
        <v>0</v>
      </c>
      <c r="I94" s="43">
        <v>158.4</v>
      </c>
      <c r="J94" s="43">
        <v>0</v>
      </c>
      <c r="K94" s="43">
        <v>158.4</v>
      </c>
      <c r="L94" s="43">
        <v>0</v>
      </c>
      <c r="M94" s="347"/>
      <c r="N94" s="43" t="s">
        <v>587</v>
      </c>
      <c r="O94" s="43"/>
      <c r="P94" s="43"/>
      <c r="Q94" s="43"/>
      <c r="R94" s="52"/>
      <c r="S94" s="52">
        <v>7</v>
      </c>
      <c r="T94" s="43">
        <v>120</v>
      </c>
      <c r="U94" s="43">
        <v>158.4</v>
      </c>
      <c r="V94" s="43">
        <v>0</v>
      </c>
      <c r="W94" s="43" t="s">
        <v>99</v>
      </c>
      <c r="X94" s="43"/>
      <c r="Y94" s="44"/>
    </row>
    <row r="95" spans="1:25" s="46" customFormat="1" ht="58.15" customHeight="1" x14ac:dyDescent="0.25">
      <c r="A95" s="349">
        <v>66</v>
      </c>
      <c r="B95" s="348" t="s">
        <v>588</v>
      </c>
      <c r="C95" s="41">
        <v>31</v>
      </c>
      <c r="D95" s="42">
        <v>621</v>
      </c>
      <c r="E95" s="52" t="s">
        <v>22</v>
      </c>
      <c r="F95" s="52" t="s">
        <v>23</v>
      </c>
      <c r="G95" s="58">
        <v>123.1</v>
      </c>
      <c r="H95" s="58">
        <v>0</v>
      </c>
      <c r="I95" s="43">
        <v>123.1</v>
      </c>
      <c r="J95" s="43">
        <v>0</v>
      </c>
      <c r="K95" s="43">
        <v>123.1</v>
      </c>
      <c r="L95" s="43">
        <v>0</v>
      </c>
      <c r="M95" s="345" t="s">
        <v>145</v>
      </c>
      <c r="N95" s="350" t="s">
        <v>590</v>
      </c>
      <c r="O95" s="350"/>
      <c r="P95" s="350"/>
      <c r="Q95" s="350"/>
      <c r="R95" s="342"/>
      <c r="S95" s="342">
        <v>10</v>
      </c>
      <c r="T95" s="350">
        <v>480</v>
      </c>
      <c r="U95" s="350">
        <v>579.5</v>
      </c>
      <c r="V95" s="350">
        <v>0</v>
      </c>
      <c r="W95" s="350" t="s">
        <v>33</v>
      </c>
      <c r="X95" s="55"/>
      <c r="Y95" s="44"/>
    </row>
    <row r="96" spans="1:25" s="46" customFormat="1" ht="58.15" customHeight="1" x14ac:dyDescent="0.25">
      <c r="A96" s="349"/>
      <c r="B96" s="348"/>
      <c r="C96" s="41">
        <v>31</v>
      </c>
      <c r="D96" s="42">
        <v>622</v>
      </c>
      <c r="E96" s="52" t="s">
        <v>22</v>
      </c>
      <c r="F96" s="52" t="s">
        <v>23</v>
      </c>
      <c r="G96" s="58">
        <v>202.9</v>
      </c>
      <c r="H96" s="58">
        <v>0</v>
      </c>
      <c r="I96" s="43">
        <v>202.9</v>
      </c>
      <c r="J96" s="43">
        <v>0</v>
      </c>
      <c r="K96" s="43">
        <v>202.9</v>
      </c>
      <c r="L96" s="43">
        <v>0</v>
      </c>
      <c r="M96" s="346"/>
      <c r="N96" s="356"/>
      <c r="O96" s="356"/>
      <c r="P96" s="356"/>
      <c r="Q96" s="356"/>
      <c r="R96" s="343"/>
      <c r="S96" s="343"/>
      <c r="T96" s="356"/>
      <c r="U96" s="356"/>
      <c r="V96" s="356"/>
      <c r="W96" s="356"/>
      <c r="X96" s="63"/>
      <c r="Y96" s="44"/>
    </row>
    <row r="97" spans="1:25" s="46" customFormat="1" ht="58.15" customHeight="1" x14ac:dyDescent="0.25">
      <c r="A97" s="349"/>
      <c r="B97" s="348"/>
      <c r="C97" s="41">
        <v>31</v>
      </c>
      <c r="D97" s="42">
        <v>623</v>
      </c>
      <c r="E97" s="52" t="s">
        <v>22</v>
      </c>
      <c r="F97" s="52" t="s">
        <v>23</v>
      </c>
      <c r="G97" s="58">
        <v>253.5</v>
      </c>
      <c r="H97" s="58">
        <v>0</v>
      </c>
      <c r="I97" s="43">
        <v>253.5</v>
      </c>
      <c r="J97" s="43">
        <v>0</v>
      </c>
      <c r="K97" s="43">
        <v>253.5</v>
      </c>
      <c r="L97" s="43">
        <v>0</v>
      </c>
      <c r="M97" s="346"/>
      <c r="N97" s="356"/>
      <c r="O97" s="356"/>
      <c r="P97" s="356"/>
      <c r="Q97" s="356"/>
      <c r="R97" s="343"/>
      <c r="S97" s="344"/>
      <c r="T97" s="351"/>
      <c r="U97" s="351"/>
      <c r="V97" s="351"/>
      <c r="W97" s="351"/>
      <c r="X97" s="56"/>
      <c r="Y97" s="44"/>
    </row>
    <row r="98" spans="1:25" s="46" customFormat="1" ht="58.15" customHeight="1" x14ac:dyDescent="0.25">
      <c r="A98" s="349"/>
      <c r="B98" s="348"/>
      <c r="C98" s="41">
        <v>31</v>
      </c>
      <c r="D98" s="42">
        <v>635</v>
      </c>
      <c r="E98" s="52" t="s">
        <v>22</v>
      </c>
      <c r="F98" s="52" t="s">
        <v>23</v>
      </c>
      <c r="G98" s="58">
        <v>302</v>
      </c>
      <c r="H98" s="58">
        <v>0</v>
      </c>
      <c r="I98" s="43">
        <v>302</v>
      </c>
      <c r="J98" s="43">
        <v>0</v>
      </c>
      <c r="K98" s="43">
        <v>302</v>
      </c>
      <c r="L98" s="43">
        <v>0</v>
      </c>
      <c r="M98" s="347"/>
      <c r="N98" s="351"/>
      <c r="O98" s="351"/>
      <c r="P98" s="351"/>
      <c r="Q98" s="351"/>
      <c r="R98" s="344"/>
      <c r="S98" s="52">
        <v>9</v>
      </c>
      <c r="T98" s="43">
        <v>240</v>
      </c>
      <c r="U98" s="43">
        <v>302</v>
      </c>
      <c r="V98" s="43">
        <v>0</v>
      </c>
      <c r="W98" s="43" t="s">
        <v>33</v>
      </c>
      <c r="X98" s="43"/>
      <c r="Y98" s="44"/>
    </row>
    <row r="99" spans="1:25" s="46" customFormat="1" ht="58.15" customHeight="1" x14ac:dyDescent="0.25">
      <c r="A99" s="342">
        <v>67</v>
      </c>
      <c r="B99" s="345" t="s">
        <v>591</v>
      </c>
      <c r="C99" s="41">
        <v>31</v>
      </c>
      <c r="D99" s="42">
        <v>417</v>
      </c>
      <c r="E99" s="52" t="s">
        <v>22</v>
      </c>
      <c r="F99" s="52" t="s">
        <v>23</v>
      </c>
      <c r="G99" s="58">
        <v>329.3</v>
      </c>
      <c r="H99" s="58">
        <v>0</v>
      </c>
      <c r="I99" s="43">
        <v>63.6</v>
      </c>
      <c r="J99" s="43">
        <v>0</v>
      </c>
      <c r="K99" s="43">
        <v>63.6</v>
      </c>
      <c r="L99" s="43">
        <v>265.7</v>
      </c>
      <c r="M99" s="350" t="s">
        <v>591</v>
      </c>
      <c r="N99" s="350" t="s">
        <v>592</v>
      </c>
      <c r="O99" s="43"/>
      <c r="P99" s="43"/>
      <c r="Q99" s="43"/>
      <c r="R99" s="52"/>
      <c r="S99" s="52">
        <v>10</v>
      </c>
      <c r="T99" s="43">
        <v>264</v>
      </c>
      <c r="U99" s="43">
        <v>63.6</v>
      </c>
      <c r="V99" s="43">
        <v>200.4</v>
      </c>
      <c r="W99" s="43" t="s">
        <v>43</v>
      </c>
      <c r="X99" s="43"/>
      <c r="Y99" s="44"/>
    </row>
    <row r="100" spans="1:25" s="46" customFormat="1" ht="58.15" customHeight="1" x14ac:dyDescent="0.25">
      <c r="A100" s="344"/>
      <c r="B100" s="347"/>
      <c r="C100" s="41">
        <v>62</v>
      </c>
      <c r="D100" s="42">
        <v>105</v>
      </c>
      <c r="E100" s="52" t="s">
        <v>22</v>
      </c>
      <c r="F100" s="52" t="s">
        <v>23</v>
      </c>
      <c r="G100" s="45">
        <v>331.9</v>
      </c>
      <c r="H100" s="45">
        <v>0</v>
      </c>
      <c r="I100" s="43">
        <v>85.6</v>
      </c>
      <c r="J100" s="43">
        <v>0</v>
      </c>
      <c r="K100" s="43">
        <v>85.6</v>
      </c>
      <c r="L100" s="43">
        <v>246.29999999999998</v>
      </c>
      <c r="M100" s="351"/>
      <c r="N100" s="351"/>
      <c r="O100" s="43"/>
      <c r="P100" s="43"/>
      <c r="Q100" s="43"/>
      <c r="R100" s="52"/>
      <c r="S100" s="52">
        <v>14</v>
      </c>
      <c r="T100" s="43">
        <v>216</v>
      </c>
      <c r="U100" s="43">
        <v>85.6</v>
      </c>
      <c r="V100" s="43">
        <v>130.4</v>
      </c>
      <c r="W100" s="43" t="s">
        <v>72</v>
      </c>
      <c r="X100" s="43"/>
      <c r="Y100" s="44"/>
    </row>
    <row r="101" spans="1:25" s="46" customFormat="1" ht="58.15" customHeight="1" x14ac:dyDescent="0.25">
      <c r="A101" s="52">
        <v>68</v>
      </c>
      <c r="B101" s="51" t="s">
        <v>146</v>
      </c>
      <c r="C101" s="41">
        <v>31</v>
      </c>
      <c r="D101" s="42">
        <v>513</v>
      </c>
      <c r="E101" s="52" t="s">
        <v>22</v>
      </c>
      <c r="F101" s="52" t="s">
        <v>23</v>
      </c>
      <c r="G101" s="58">
        <v>368.1</v>
      </c>
      <c r="H101" s="58">
        <v>0</v>
      </c>
      <c r="I101" s="43">
        <v>368.1</v>
      </c>
      <c r="J101" s="43">
        <v>0</v>
      </c>
      <c r="K101" s="43">
        <v>368.1</v>
      </c>
      <c r="L101" s="43">
        <v>0</v>
      </c>
      <c r="M101" s="51" t="s">
        <v>146</v>
      </c>
      <c r="N101" s="43" t="s">
        <v>147</v>
      </c>
      <c r="O101" s="43" t="s">
        <v>148</v>
      </c>
      <c r="P101" s="43" t="s">
        <v>28</v>
      </c>
      <c r="Q101" s="43" t="s">
        <v>29</v>
      </c>
      <c r="R101" s="52">
        <v>31</v>
      </c>
      <c r="S101" s="52">
        <v>513</v>
      </c>
      <c r="T101" s="43">
        <v>368.1</v>
      </c>
      <c r="U101" s="43">
        <v>368.1</v>
      </c>
      <c r="V101" s="43">
        <v>0</v>
      </c>
      <c r="W101" s="43"/>
      <c r="X101" s="43"/>
      <c r="Y101" s="44"/>
    </row>
    <row r="102" spans="1:25" s="46" customFormat="1" ht="58.15" customHeight="1" x14ac:dyDescent="0.25">
      <c r="A102" s="52">
        <v>69</v>
      </c>
      <c r="B102" s="51" t="s">
        <v>722</v>
      </c>
      <c r="C102" s="41">
        <v>31</v>
      </c>
      <c r="D102" s="42">
        <v>390</v>
      </c>
      <c r="E102" s="52" t="s">
        <v>22</v>
      </c>
      <c r="F102" s="52" t="s">
        <v>23</v>
      </c>
      <c r="G102" s="58">
        <v>615.5</v>
      </c>
      <c r="H102" s="58">
        <v>0</v>
      </c>
      <c r="I102" s="43">
        <v>615.5</v>
      </c>
      <c r="J102" s="43">
        <v>0</v>
      </c>
      <c r="K102" s="43">
        <v>615.5</v>
      </c>
      <c r="L102" s="43">
        <v>0</v>
      </c>
      <c r="M102" s="43" t="s">
        <v>593</v>
      </c>
      <c r="N102" s="43" t="s">
        <v>594</v>
      </c>
      <c r="O102" s="43"/>
      <c r="P102" s="43"/>
      <c r="Q102" s="43"/>
      <c r="R102" s="52"/>
      <c r="S102" s="52">
        <v>13</v>
      </c>
      <c r="T102" s="43">
        <v>480</v>
      </c>
      <c r="U102" s="43">
        <v>615.5</v>
      </c>
      <c r="V102" s="43">
        <v>0</v>
      </c>
      <c r="W102" s="43" t="s">
        <v>24</v>
      </c>
      <c r="X102" s="43"/>
      <c r="Y102" s="44"/>
    </row>
    <row r="103" spans="1:25" s="46" customFormat="1" ht="58.15" customHeight="1" x14ac:dyDescent="0.25">
      <c r="A103" s="52">
        <v>70</v>
      </c>
      <c r="B103" s="51" t="s">
        <v>149</v>
      </c>
      <c r="C103" s="41">
        <v>31</v>
      </c>
      <c r="D103" s="42">
        <v>628</v>
      </c>
      <c r="E103" s="52" t="s">
        <v>22</v>
      </c>
      <c r="F103" s="52" t="s">
        <v>23</v>
      </c>
      <c r="G103" s="58">
        <v>351.9</v>
      </c>
      <c r="H103" s="58">
        <v>0</v>
      </c>
      <c r="I103" s="43">
        <v>351.9</v>
      </c>
      <c r="J103" s="43">
        <v>0</v>
      </c>
      <c r="K103" s="43">
        <v>351.9</v>
      </c>
      <c r="L103" s="43">
        <v>0</v>
      </c>
      <c r="M103" s="51" t="s">
        <v>149</v>
      </c>
      <c r="N103" s="43" t="s">
        <v>150</v>
      </c>
      <c r="O103" s="43" t="s">
        <v>151</v>
      </c>
      <c r="P103" s="43" t="s">
        <v>28</v>
      </c>
      <c r="Q103" s="43" t="s">
        <v>29</v>
      </c>
      <c r="R103" s="52">
        <v>31</v>
      </c>
      <c r="S103" s="52">
        <v>628</v>
      </c>
      <c r="T103" s="43">
        <v>351.9</v>
      </c>
      <c r="U103" s="43">
        <v>351.9</v>
      </c>
      <c r="V103" s="43">
        <v>0</v>
      </c>
      <c r="W103" s="43"/>
      <c r="X103" s="43"/>
      <c r="Y103" s="44"/>
    </row>
    <row r="104" spans="1:25" s="46" customFormat="1" ht="58.15" customHeight="1" x14ac:dyDescent="0.25">
      <c r="A104" s="342">
        <v>71</v>
      </c>
      <c r="B104" s="345" t="s">
        <v>707</v>
      </c>
      <c r="C104" s="41">
        <v>31</v>
      </c>
      <c r="D104" s="42">
        <v>561</v>
      </c>
      <c r="E104" s="52" t="s">
        <v>22</v>
      </c>
      <c r="F104" s="52" t="s">
        <v>23</v>
      </c>
      <c r="G104" s="58">
        <v>197</v>
      </c>
      <c r="H104" s="58">
        <v>0</v>
      </c>
      <c r="I104" s="43">
        <v>197</v>
      </c>
      <c r="J104" s="43">
        <v>0</v>
      </c>
      <c r="K104" s="43">
        <v>197</v>
      </c>
      <c r="L104" s="43">
        <v>0</v>
      </c>
      <c r="M104" s="345" t="s">
        <v>152</v>
      </c>
      <c r="N104" s="350" t="s">
        <v>153</v>
      </c>
      <c r="O104" s="350" t="s">
        <v>154</v>
      </c>
      <c r="P104" s="350" t="s">
        <v>28</v>
      </c>
      <c r="Q104" s="350" t="s">
        <v>29</v>
      </c>
      <c r="R104" s="52">
        <v>31</v>
      </c>
      <c r="S104" s="52">
        <v>561</v>
      </c>
      <c r="T104" s="43">
        <v>197</v>
      </c>
      <c r="U104" s="43">
        <v>197</v>
      </c>
      <c r="V104" s="43">
        <v>0</v>
      </c>
      <c r="W104" s="43"/>
      <c r="X104" s="43"/>
      <c r="Y104" s="44"/>
    </row>
    <row r="105" spans="1:25" s="46" customFormat="1" ht="58.15" customHeight="1" x14ac:dyDescent="0.25">
      <c r="A105" s="343"/>
      <c r="B105" s="346"/>
      <c r="C105" s="41">
        <v>31</v>
      </c>
      <c r="D105" s="42">
        <v>585</v>
      </c>
      <c r="E105" s="52" t="s">
        <v>22</v>
      </c>
      <c r="F105" s="52" t="s">
        <v>23</v>
      </c>
      <c r="G105" s="58">
        <v>187.3</v>
      </c>
      <c r="H105" s="58">
        <v>0</v>
      </c>
      <c r="I105" s="43">
        <v>187.3</v>
      </c>
      <c r="J105" s="43">
        <v>0</v>
      </c>
      <c r="K105" s="43">
        <v>187.3</v>
      </c>
      <c r="L105" s="43">
        <v>0</v>
      </c>
      <c r="M105" s="347"/>
      <c r="N105" s="351"/>
      <c r="O105" s="351"/>
      <c r="P105" s="351"/>
      <c r="Q105" s="351"/>
      <c r="R105" s="52">
        <v>31</v>
      </c>
      <c r="S105" s="52">
        <v>585</v>
      </c>
      <c r="T105" s="43">
        <v>187.3</v>
      </c>
      <c r="U105" s="43">
        <v>187.3</v>
      </c>
      <c r="V105" s="43">
        <v>0</v>
      </c>
      <c r="W105" s="43"/>
      <c r="X105" s="43"/>
      <c r="Y105" s="44"/>
    </row>
    <row r="106" spans="1:25" s="46" customFormat="1" ht="58.15" customHeight="1" x14ac:dyDescent="0.25">
      <c r="A106" s="344"/>
      <c r="B106" s="347"/>
      <c r="C106" s="41">
        <v>62</v>
      </c>
      <c r="D106" s="42">
        <v>54</v>
      </c>
      <c r="E106" s="52" t="s">
        <v>22</v>
      </c>
      <c r="F106" s="52" t="s">
        <v>23</v>
      </c>
      <c r="G106" s="58">
        <v>216</v>
      </c>
      <c r="H106" s="58">
        <v>0</v>
      </c>
      <c r="I106" s="43">
        <v>216</v>
      </c>
      <c r="J106" s="43">
        <v>0</v>
      </c>
      <c r="K106" s="43">
        <v>216</v>
      </c>
      <c r="L106" s="43">
        <v>0</v>
      </c>
      <c r="M106" s="43" t="s">
        <v>706</v>
      </c>
      <c r="N106" s="43" t="s">
        <v>708</v>
      </c>
      <c r="O106" s="43"/>
      <c r="P106" s="43"/>
      <c r="Q106" s="43"/>
      <c r="R106" s="52"/>
      <c r="S106" s="52">
        <v>8</v>
      </c>
      <c r="T106" s="43">
        <v>216</v>
      </c>
      <c r="U106" s="43">
        <v>216</v>
      </c>
      <c r="V106" s="43">
        <v>0</v>
      </c>
      <c r="W106" s="43" t="s">
        <v>72</v>
      </c>
      <c r="X106" s="43"/>
      <c r="Y106" s="44"/>
    </row>
    <row r="107" spans="1:25" s="46" customFormat="1" ht="58.15" customHeight="1" x14ac:dyDescent="0.25">
      <c r="A107" s="52">
        <v>72</v>
      </c>
      <c r="B107" s="51" t="s">
        <v>689</v>
      </c>
      <c r="C107" s="41">
        <v>31</v>
      </c>
      <c r="D107" s="42">
        <v>722</v>
      </c>
      <c r="E107" s="52" t="s">
        <v>22</v>
      </c>
      <c r="F107" s="52" t="s">
        <v>23</v>
      </c>
      <c r="G107" s="58">
        <v>238.3</v>
      </c>
      <c r="H107" s="58">
        <v>0</v>
      </c>
      <c r="I107" s="43">
        <v>144.1</v>
      </c>
      <c r="J107" s="43">
        <v>94.2</v>
      </c>
      <c r="K107" s="43">
        <v>238.3</v>
      </c>
      <c r="L107" s="43">
        <v>0</v>
      </c>
      <c r="M107" s="51" t="s">
        <v>690</v>
      </c>
      <c r="N107" s="43" t="s">
        <v>691</v>
      </c>
      <c r="O107" s="70" t="s">
        <v>692</v>
      </c>
      <c r="P107" s="71">
        <v>36446</v>
      </c>
      <c r="Q107" s="43"/>
      <c r="R107" s="52"/>
      <c r="S107" s="52">
        <v>4</v>
      </c>
      <c r="T107" s="43">
        <v>192</v>
      </c>
      <c r="U107" s="43">
        <v>238.3</v>
      </c>
      <c r="V107" s="43">
        <v>0</v>
      </c>
      <c r="W107" s="43" t="s">
        <v>43</v>
      </c>
      <c r="X107" s="43"/>
      <c r="Y107" s="44"/>
    </row>
    <row r="108" spans="1:25" s="46" customFormat="1" ht="58.15" customHeight="1" x14ac:dyDescent="0.25">
      <c r="A108" s="52">
        <v>73</v>
      </c>
      <c r="B108" s="51" t="s">
        <v>238</v>
      </c>
      <c r="C108" s="41">
        <v>31</v>
      </c>
      <c r="D108" s="42">
        <v>581</v>
      </c>
      <c r="E108" s="52" t="s">
        <v>22</v>
      </c>
      <c r="F108" s="52" t="s">
        <v>23</v>
      </c>
      <c r="G108" s="58">
        <v>359.8</v>
      </c>
      <c r="H108" s="58">
        <v>0</v>
      </c>
      <c r="I108" s="43">
        <v>359.8</v>
      </c>
      <c r="J108" s="43">
        <v>0</v>
      </c>
      <c r="K108" s="43">
        <v>359.8</v>
      </c>
      <c r="L108" s="43">
        <v>0</v>
      </c>
      <c r="M108" s="51" t="s">
        <v>690</v>
      </c>
      <c r="N108" s="43" t="s">
        <v>666</v>
      </c>
      <c r="O108" s="70" t="s">
        <v>692</v>
      </c>
      <c r="P108" s="71">
        <v>36446</v>
      </c>
      <c r="Q108" s="43"/>
      <c r="R108" s="52"/>
      <c r="S108" s="52">
        <v>3</v>
      </c>
      <c r="T108" s="43">
        <v>336</v>
      </c>
      <c r="U108" s="43">
        <v>336</v>
      </c>
      <c r="V108" s="43">
        <v>0</v>
      </c>
      <c r="W108" s="43" t="s">
        <v>33</v>
      </c>
      <c r="X108" s="43"/>
      <c r="Y108" s="44"/>
    </row>
    <row r="109" spans="1:25" s="46" customFormat="1" ht="58.15" customHeight="1" x14ac:dyDescent="0.25">
      <c r="A109" s="52">
        <v>74</v>
      </c>
      <c r="B109" s="51" t="s">
        <v>595</v>
      </c>
      <c r="C109" s="41">
        <v>31</v>
      </c>
      <c r="D109" s="42">
        <v>678</v>
      </c>
      <c r="E109" s="52" t="s">
        <v>22</v>
      </c>
      <c r="F109" s="52" t="s">
        <v>23</v>
      </c>
      <c r="G109" s="58">
        <v>144</v>
      </c>
      <c r="H109" s="58">
        <v>0</v>
      </c>
      <c r="I109" s="43">
        <v>144</v>
      </c>
      <c r="J109" s="43">
        <v>0</v>
      </c>
      <c r="K109" s="43">
        <v>144</v>
      </c>
      <c r="L109" s="43">
        <v>0</v>
      </c>
      <c r="M109" s="51" t="s">
        <v>155</v>
      </c>
      <c r="N109" s="43" t="s">
        <v>156</v>
      </c>
      <c r="O109" s="43" t="s">
        <v>157</v>
      </c>
      <c r="P109" s="43" t="s">
        <v>28</v>
      </c>
      <c r="Q109" s="43" t="s">
        <v>29</v>
      </c>
      <c r="R109" s="52">
        <v>31</v>
      </c>
      <c r="S109" s="52">
        <v>678</v>
      </c>
      <c r="T109" s="43">
        <v>144</v>
      </c>
      <c r="U109" s="43">
        <v>144</v>
      </c>
      <c r="V109" s="43">
        <v>0</v>
      </c>
      <c r="W109" s="43"/>
      <c r="X109" s="43"/>
      <c r="Y109" s="44"/>
    </row>
    <row r="110" spans="1:25" s="46" customFormat="1" ht="58.15" customHeight="1" x14ac:dyDescent="0.25">
      <c r="A110" s="52">
        <v>75</v>
      </c>
      <c r="B110" s="51" t="s">
        <v>158</v>
      </c>
      <c r="C110" s="41">
        <v>31</v>
      </c>
      <c r="D110" s="42">
        <v>418</v>
      </c>
      <c r="E110" s="52" t="s">
        <v>22</v>
      </c>
      <c r="F110" s="52" t="s">
        <v>23</v>
      </c>
      <c r="G110" s="58">
        <v>226.5</v>
      </c>
      <c r="H110" s="58">
        <v>0</v>
      </c>
      <c r="I110" s="43">
        <v>226.5</v>
      </c>
      <c r="J110" s="43">
        <v>0</v>
      </c>
      <c r="K110" s="43">
        <v>226.5</v>
      </c>
      <c r="L110" s="43">
        <v>0</v>
      </c>
      <c r="M110" s="51" t="s">
        <v>158</v>
      </c>
      <c r="N110" s="43" t="s">
        <v>159</v>
      </c>
      <c r="O110" s="43" t="s">
        <v>160</v>
      </c>
      <c r="P110" s="43" t="s">
        <v>28</v>
      </c>
      <c r="Q110" s="43" t="s">
        <v>29</v>
      </c>
      <c r="R110" s="52">
        <v>31</v>
      </c>
      <c r="S110" s="52">
        <v>418</v>
      </c>
      <c r="T110" s="43">
        <v>226.5</v>
      </c>
      <c r="U110" s="43">
        <v>226.5</v>
      </c>
      <c r="V110" s="43">
        <v>0</v>
      </c>
      <c r="W110" s="43"/>
      <c r="X110" s="43"/>
      <c r="Y110" s="44"/>
    </row>
    <row r="111" spans="1:25" s="46" customFormat="1" ht="58.15" customHeight="1" x14ac:dyDescent="0.25">
      <c r="A111" s="52">
        <v>76</v>
      </c>
      <c r="B111" s="51" t="s">
        <v>161</v>
      </c>
      <c r="C111" s="41">
        <v>31</v>
      </c>
      <c r="D111" s="42">
        <v>611</v>
      </c>
      <c r="E111" s="52" t="s">
        <v>22</v>
      </c>
      <c r="F111" s="52" t="s">
        <v>23</v>
      </c>
      <c r="G111" s="58">
        <v>81.7</v>
      </c>
      <c r="H111" s="58">
        <v>0</v>
      </c>
      <c r="I111" s="43">
        <v>81.7</v>
      </c>
      <c r="J111" s="43">
        <v>0</v>
      </c>
      <c r="K111" s="43">
        <v>81.7</v>
      </c>
      <c r="L111" s="43">
        <v>0</v>
      </c>
      <c r="M111" s="51" t="s">
        <v>161</v>
      </c>
      <c r="N111" s="43" t="s">
        <v>162</v>
      </c>
      <c r="O111" s="43" t="s">
        <v>163</v>
      </c>
      <c r="P111" s="43" t="s">
        <v>28</v>
      </c>
      <c r="Q111" s="43" t="s">
        <v>29</v>
      </c>
      <c r="R111" s="52">
        <v>31</v>
      </c>
      <c r="S111" s="52">
        <v>611</v>
      </c>
      <c r="T111" s="43">
        <v>81.7</v>
      </c>
      <c r="U111" s="43">
        <v>81.7</v>
      </c>
      <c r="V111" s="43">
        <v>0</v>
      </c>
      <c r="W111" s="43"/>
      <c r="X111" s="43"/>
      <c r="Y111" s="44"/>
    </row>
    <row r="112" spans="1:25" s="46" customFormat="1" ht="58.15" customHeight="1" x14ac:dyDescent="0.25">
      <c r="A112" s="52">
        <v>77</v>
      </c>
      <c r="B112" s="51" t="s">
        <v>597</v>
      </c>
      <c r="C112" s="41">
        <v>31</v>
      </c>
      <c r="D112" s="42">
        <v>408</v>
      </c>
      <c r="E112" s="52" t="s">
        <v>22</v>
      </c>
      <c r="F112" s="52" t="s">
        <v>23</v>
      </c>
      <c r="G112" s="58">
        <v>163.1</v>
      </c>
      <c r="H112" s="58">
        <v>0</v>
      </c>
      <c r="I112" s="43">
        <v>163.1</v>
      </c>
      <c r="J112" s="43">
        <v>0</v>
      </c>
      <c r="K112" s="43">
        <v>163.1</v>
      </c>
      <c r="L112" s="43">
        <v>0</v>
      </c>
      <c r="M112" s="43" t="s">
        <v>596</v>
      </c>
      <c r="N112" s="43" t="s">
        <v>598</v>
      </c>
      <c r="O112" s="43"/>
      <c r="P112" s="43"/>
      <c r="Q112" s="43"/>
      <c r="R112" s="52"/>
      <c r="S112" s="52">
        <v>5</v>
      </c>
      <c r="T112" s="43">
        <v>216</v>
      </c>
      <c r="U112" s="43">
        <v>163.1</v>
      </c>
      <c r="V112" s="43">
        <v>52.900000000000006</v>
      </c>
      <c r="W112" s="43" t="s">
        <v>24</v>
      </c>
      <c r="X112" s="43"/>
      <c r="Y112" s="44"/>
    </row>
    <row r="113" spans="1:25" s="46" customFormat="1" ht="58.15" customHeight="1" x14ac:dyDescent="0.25">
      <c r="A113" s="52">
        <v>78</v>
      </c>
      <c r="B113" s="51" t="s">
        <v>599</v>
      </c>
      <c r="C113" s="41">
        <v>37</v>
      </c>
      <c r="D113" s="42">
        <v>18</v>
      </c>
      <c r="E113" s="52" t="s">
        <v>22</v>
      </c>
      <c r="F113" s="52" t="s">
        <v>23</v>
      </c>
      <c r="G113" s="58">
        <v>151.6</v>
      </c>
      <c r="H113" s="58">
        <v>0</v>
      </c>
      <c r="I113" s="43">
        <v>151.6</v>
      </c>
      <c r="J113" s="43">
        <v>0</v>
      </c>
      <c r="K113" s="43">
        <v>151.6</v>
      </c>
      <c r="L113" s="43">
        <v>0</v>
      </c>
      <c r="M113" s="43" t="s">
        <v>599</v>
      </c>
      <c r="N113" s="43" t="s">
        <v>600</v>
      </c>
      <c r="O113" s="43"/>
      <c r="P113" s="43"/>
      <c r="Q113" s="43"/>
      <c r="R113" s="52"/>
      <c r="S113" s="52">
        <v>6</v>
      </c>
      <c r="T113" s="43">
        <v>72</v>
      </c>
      <c r="U113" s="43">
        <v>151.6</v>
      </c>
      <c r="V113" s="43">
        <v>0</v>
      </c>
      <c r="W113" s="43" t="s">
        <v>43</v>
      </c>
      <c r="X113" s="43"/>
      <c r="Y113" s="44"/>
    </row>
    <row r="114" spans="1:25" s="46" customFormat="1" ht="58.15" customHeight="1" x14ac:dyDescent="0.25">
      <c r="A114" s="349">
        <v>79</v>
      </c>
      <c r="B114" s="348" t="s">
        <v>601</v>
      </c>
      <c r="C114" s="41">
        <v>31</v>
      </c>
      <c r="D114" s="42">
        <v>466</v>
      </c>
      <c r="E114" s="52" t="s">
        <v>22</v>
      </c>
      <c r="F114" s="52" t="s">
        <v>23</v>
      </c>
      <c r="G114" s="58">
        <v>256.3</v>
      </c>
      <c r="H114" s="58">
        <v>0</v>
      </c>
      <c r="I114" s="43">
        <v>256.3</v>
      </c>
      <c r="J114" s="43">
        <v>0</v>
      </c>
      <c r="K114" s="43">
        <v>256.3</v>
      </c>
      <c r="L114" s="43">
        <v>0</v>
      </c>
      <c r="M114" s="345" t="s">
        <v>164</v>
      </c>
      <c r="N114" s="350" t="s">
        <v>165</v>
      </c>
      <c r="O114" s="350" t="s">
        <v>166</v>
      </c>
      <c r="P114" s="350" t="s">
        <v>28</v>
      </c>
      <c r="Q114" s="350" t="s">
        <v>29</v>
      </c>
      <c r="R114" s="52">
        <v>31</v>
      </c>
      <c r="S114" s="52">
        <v>466</v>
      </c>
      <c r="T114" s="43">
        <v>256.3</v>
      </c>
      <c r="U114" s="43">
        <v>256.3</v>
      </c>
      <c r="V114" s="43">
        <v>0</v>
      </c>
      <c r="W114" s="43"/>
      <c r="X114" s="43"/>
      <c r="Y114" s="44"/>
    </row>
    <row r="115" spans="1:25" s="46" customFormat="1" ht="58.15" customHeight="1" x14ac:dyDescent="0.25">
      <c r="A115" s="349"/>
      <c r="B115" s="348"/>
      <c r="C115" s="41">
        <v>31</v>
      </c>
      <c r="D115" s="42">
        <v>565</v>
      </c>
      <c r="E115" s="52" t="s">
        <v>22</v>
      </c>
      <c r="F115" s="52" t="s">
        <v>23</v>
      </c>
      <c r="G115" s="58">
        <v>320.89999999999998</v>
      </c>
      <c r="H115" s="58">
        <v>0</v>
      </c>
      <c r="I115" s="43">
        <v>320.89999999999998</v>
      </c>
      <c r="J115" s="43">
        <v>0</v>
      </c>
      <c r="K115" s="43">
        <v>320.89999999999998</v>
      </c>
      <c r="L115" s="43">
        <v>0</v>
      </c>
      <c r="M115" s="346"/>
      <c r="N115" s="356"/>
      <c r="O115" s="356"/>
      <c r="P115" s="356"/>
      <c r="Q115" s="356"/>
      <c r="R115" s="52">
        <v>31</v>
      </c>
      <c r="S115" s="52">
        <v>565</v>
      </c>
      <c r="T115" s="43">
        <v>320.89999999999998</v>
      </c>
      <c r="U115" s="43">
        <v>320.89999999999998</v>
      </c>
      <c r="V115" s="43">
        <v>0</v>
      </c>
      <c r="W115" s="43"/>
      <c r="X115" s="43"/>
      <c r="Y115" s="44"/>
    </row>
    <row r="116" spans="1:25" s="46" customFormat="1" ht="58.15" customHeight="1" x14ac:dyDescent="0.25">
      <c r="A116" s="349"/>
      <c r="B116" s="348"/>
      <c r="C116" s="41">
        <v>31</v>
      </c>
      <c r="D116" s="42">
        <v>629</v>
      </c>
      <c r="E116" s="52" t="s">
        <v>22</v>
      </c>
      <c r="F116" s="52" t="s">
        <v>23</v>
      </c>
      <c r="G116" s="58">
        <v>251</v>
      </c>
      <c r="H116" s="58">
        <v>0</v>
      </c>
      <c r="I116" s="43">
        <v>251</v>
      </c>
      <c r="J116" s="43">
        <v>0</v>
      </c>
      <c r="K116" s="43">
        <v>251</v>
      </c>
      <c r="L116" s="43">
        <v>0</v>
      </c>
      <c r="M116" s="347"/>
      <c r="N116" s="351"/>
      <c r="O116" s="351"/>
      <c r="P116" s="351"/>
      <c r="Q116" s="351"/>
      <c r="R116" s="52">
        <v>31</v>
      </c>
      <c r="S116" s="52">
        <v>629</v>
      </c>
      <c r="T116" s="43">
        <v>251</v>
      </c>
      <c r="U116" s="43">
        <v>251</v>
      </c>
      <c r="V116" s="43">
        <v>0</v>
      </c>
      <c r="W116" s="43"/>
      <c r="X116" s="43"/>
      <c r="Y116" s="44"/>
    </row>
    <row r="117" spans="1:25" s="46" customFormat="1" ht="58.15" customHeight="1" x14ac:dyDescent="0.25">
      <c r="A117" s="52">
        <v>80</v>
      </c>
      <c r="B117" s="51" t="s">
        <v>603</v>
      </c>
      <c r="C117" s="41">
        <v>31</v>
      </c>
      <c r="D117" s="42">
        <v>723</v>
      </c>
      <c r="E117" s="52" t="s">
        <v>22</v>
      </c>
      <c r="F117" s="52" t="s">
        <v>23</v>
      </c>
      <c r="G117" s="58">
        <v>333.9</v>
      </c>
      <c r="H117" s="58">
        <v>0</v>
      </c>
      <c r="I117" s="43">
        <v>333.9</v>
      </c>
      <c r="J117" s="43">
        <v>0</v>
      </c>
      <c r="K117" s="43">
        <v>333.9</v>
      </c>
      <c r="L117" s="43">
        <v>0</v>
      </c>
      <c r="M117" s="51" t="s">
        <v>167</v>
      </c>
      <c r="N117" s="43" t="s">
        <v>168</v>
      </c>
      <c r="O117" s="43" t="s">
        <v>169</v>
      </c>
      <c r="P117" s="43" t="s">
        <v>28</v>
      </c>
      <c r="Q117" s="43" t="s">
        <v>29</v>
      </c>
      <c r="R117" s="52">
        <v>31</v>
      </c>
      <c r="S117" s="52">
        <v>723</v>
      </c>
      <c r="T117" s="43">
        <v>333.9</v>
      </c>
      <c r="U117" s="43">
        <v>333.9</v>
      </c>
      <c r="V117" s="43">
        <v>0</v>
      </c>
      <c r="W117" s="43"/>
      <c r="X117" s="43"/>
      <c r="Y117" s="44"/>
    </row>
    <row r="118" spans="1:25" s="46" customFormat="1" ht="58.15" customHeight="1" x14ac:dyDescent="0.25">
      <c r="A118" s="52">
        <v>81</v>
      </c>
      <c r="B118" s="51" t="s">
        <v>606</v>
      </c>
      <c r="C118" s="41">
        <v>31</v>
      </c>
      <c r="D118" s="42">
        <v>728</v>
      </c>
      <c r="E118" s="52" t="s">
        <v>22</v>
      </c>
      <c r="F118" s="52" t="s">
        <v>23</v>
      </c>
      <c r="G118" s="58">
        <v>406.8</v>
      </c>
      <c r="H118" s="58">
        <v>0</v>
      </c>
      <c r="I118" s="43">
        <v>406.8</v>
      </c>
      <c r="J118" s="43">
        <v>0</v>
      </c>
      <c r="K118" s="43">
        <v>406.8</v>
      </c>
      <c r="L118" s="43">
        <v>0</v>
      </c>
      <c r="M118" s="43" t="s">
        <v>604</v>
      </c>
      <c r="N118" s="43" t="s">
        <v>605</v>
      </c>
      <c r="O118" s="43"/>
      <c r="P118" s="43"/>
      <c r="Q118" s="43"/>
      <c r="R118" s="52"/>
      <c r="S118" s="52">
        <v>5</v>
      </c>
      <c r="T118" s="43">
        <v>360</v>
      </c>
      <c r="U118" s="43">
        <v>406.8</v>
      </c>
      <c r="V118" s="43">
        <v>0</v>
      </c>
      <c r="W118" s="43" t="s">
        <v>43</v>
      </c>
      <c r="X118" s="43"/>
      <c r="Y118" s="44"/>
    </row>
    <row r="119" spans="1:25" s="46" customFormat="1" ht="58.15" customHeight="1" x14ac:dyDescent="0.25">
      <c r="A119" s="52">
        <v>82</v>
      </c>
      <c r="B119" s="51" t="s">
        <v>170</v>
      </c>
      <c r="C119" s="41">
        <v>31</v>
      </c>
      <c r="D119" s="42">
        <v>613</v>
      </c>
      <c r="E119" s="52" t="s">
        <v>22</v>
      </c>
      <c r="F119" s="52" t="s">
        <v>23</v>
      </c>
      <c r="G119" s="58">
        <v>220.4</v>
      </c>
      <c r="H119" s="58">
        <v>0</v>
      </c>
      <c r="I119" s="43">
        <v>220.4</v>
      </c>
      <c r="J119" s="43">
        <v>0</v>
      </c>
      <c r="K119" s="43">
        <v>220.4</v>
      </c>
      <c r="L119" s="43">
        <v>0</v>
      </c>
      <c r="M119" s="51" t="s">
        <v>170</v>
      </c>
      <c r="N119" s="43" t="s">
        <v>171</v>
      </c>
      <c r="O119" s="43" t="s">
        <v>172</v>
      </c>
      <c r="P119" s="43" t="s">
        <v>28</v>
      </c>
      <c r="Q119" s="43" t="s">
        <v>29</v>
      </c>
      <c r="R119" s="52">
        <v>31</v>
      </c>
      <c r="S119" s="52">
        <v>613</v>
      </c>
      <c r="T119" s="43">
        <v>220.4</v>
      </c>
      <c r="U119" s="43">
        <v>220.4</v>
      </c>
      <c r="V119" s="43">
        <v>0</v>
      </c>
      <c r="W119" s="43"/>
      <c r="X119" s="43"/>
      <c r="Y119" s="44"/>
    </row>
    <row r="120" spans="1:25" s="46" customFormat="1" ht="58.15" customHeight="1" x14ac:dyDescent="0.25">
      <c r="A120" s="52">
        <v>83</v>
      </c>
      <c r="B120" s="51" t="s">
        <v>607</v>
      </c>
      <c r="C120" s="41">
        <v>31</v>
      </c>
      <c r="D120" s="42">
        <v>530</v>
      </c>
      <c r="E120" s="52" t="s">
        <v>22</v>
      </c>
      <c r="F120" s="52" t="s">
        <v>23</v>
      </c>
      <c r="G120" s="58">
        <v>304.10000000000002</v>
      </c>
      <c r="H120" s="58">
        <v>0</v>
      </c>
      <c r="I120" s="43">
        <v>304.10000000000002</v>
      </c>
      <c r="J120" s="43">
        <v>0</v>
      </c>
      <c r="K120" s="43">
        <v>304.10000000000002</v>
      </c>
      <c r="L120" s="43">
        <v>0</v>
      </c>
      <c r="M120" s="51" t="s">
        <v>173</v>
      </c>
      <c r="N120" s="43" t="s">
        <v>174</v>
      </c>
      <c r="O120" s="43" t="s">
        <v>175</v>
      </c>
      <c r="P120" s="43" t="s">
        <v>28</v>
      </c>
      <c r="Q120" s="43" t="s">
        <v>29</v>
      </c>
      <c r="R120" s="52">
        <v>31</v>
      </c>
      <c r="S120" s="52">
        <v>530</v>
      </c>
      <c r="T120" s="43">
        <v>304.10000000000002</v>
      </c>
      <c r="U120" s="43">
        <v>304.10000000000002</v>
      </c>
      <c r="V120" s="43">
        <v>0</v>
      </c>
      <c r="W120" s="43"/>
      <c r="X120" s="43"/>
      <c r="Y120" s="44"/>
    </row>
    <row r="121" spans="1:25" s="46" customFormat="1" ht="75.599999999999994" customHeight="1" x14ac:dyDescent="0.25">
      <c r="A121" s="52">
        <v>84</v>
      </c>
      <c r="B121" s="51" t="s">
        <v>608</v>
      </c>
      <c r="C121" s="41">
        <v>31</v>
      </c>
      <c r="D121" s="42">
        <v>446</v>
      </c>
      <c r="E121" s="52" t="s">
        <v>22</v>
      </c>
      <c r="F121" s="52" t="s">
        <v>23</v>
      </c>
      <c r="G121" s="58">
        <v>105.7</v>
      </c>
      <c r="H121" s="58">
        <v>0</v>
      </c>
      <c r="I121" s="43">
        <v>105.7</v>
      </c>
      <c r="J121" s="43">
        <v>0</v>
      </c>
      <c r="K121" s="43">
        <v>105.7</v>
      </c>
      <c r="L121" s="43">
        <v>0</v>
      </c>
      <c r="M121" s="43" t="s">
        <v>609</v>
      </c>
      <c r="N121" s="43" t="s">
        <v>610</v>
      </c>
      <c r="O121" s="43"/>
      <c r="P121" s="43"/>
      <c r="Q121" s="43"/>
      <c r="R121" s="52"/>
      <c r="S121" s="52">
        <v>8</v>
      </c>
      <c r="T121" s="43">
        <v>72</v>
      </c>
      <c r="U121" s="43">
        <v>105.7</v>
      </c>
      <c r="V121" s="43">
        <v>0</v>
      </c>
      <c r="W121" s="43" t="s">
        <v>24</v>
      </c>
      <c r="X121" s="43"/>
      <c r="Y121" s="44"/>
    </row>
    <row r="122" spans="1:25" s="46" customFormat="1" ht="58.15" customHeight="1" x14ac:dyDescent="0.25">
      <c r="A122" s="52">
        <v>85</v>
      </c>
      <c r="B122" s="51" t="s">
        <v>176</v>
      </c>
      <c r="C122" s="41">
        <v>31</v>
      </c>
      <c r="D122" s="42">
        <v>582</v>
      </c>
      <c r="E122" s="52" t="s">
        <v>22</v>
      </c>
      <c r="F122" s="52" t="s">
        <v>23</v>
      </c>
      <c r="G122" s="58">
        <v>243.1</v>
      </c>
      <c r="H122" s="58">
        <v>0</v>
      </c>
      <c r="I122" s="43">
        <v>243.1</v>
      </c>
      <c r="J122" s="43">
        <v>0</v>
      </c>
      <c r="K122" s="43">
        <v>243.1</v>
      </c>
      <c r="L122" s="43">
        <v>0</v>
      </c>
      <c r="M122" s="51" t="s">
        <v>176</v>
      </c>
      <c r="N122" s="43" t="s">
        <v>177</v>
      </c>
      <c r="O122" s="43" t="s">
        <v>178</v>
      </c>
      <c r="P122" s="43" t="s">
        <v>28</v>
      </c>
      <c r="Q122" s="43" t="s">
        <v>29</v>
      </c>
      <c r="R122" s="52">
        <v>31</v>
      </c>
      <c r="S122" s="52">
        <v>582</v>
      </c>
      <c r="T122" s="43">
        <v>243.1</v>
      </c>
      <c r="U122" s="43">
        <v>243.1</v>
      </c>
      <c r="V122" s="43">
        <v>0</v>
      </c>
      <c r="W122" s="43"/>
      <c r="X122" s="43"/>
      <c r="Y122" s="44"/>
    </row>
    <row r="123" spans="1:25" s="46" customFormat="1" ht="58.15" customHeight="1" x14ac:dyDescent="0.25">
      <c r="A123" s="52">
        <v>86</v>
      </c>
      <c r="B123" s="51" t="s">
        <v>611</v>
      </c>
      <c r="C123" s="41">
        <v>31</v>
      </c>
      <c r="D123" s="42">
        <v>620</v>
      </c>
      <c r="E123" s="52" t="s">
        <v>22</v>
      </c>
      <c r="F123" s="52" t="s">
        <v>23</v>
      </c>
      <c r="G123" s="58">
        <v>275.60000000000002</v>
      </c>
      <c r="H123" s="58">
        <v>0</v>
      </c>
      <c r="I123" s="43">
        <v>275.60000000000002</v>
      </c>
      <c r="J123" s="43">
        <v>0</v>
      </c>
      <c r="K123" s="43">
        <v>275.60000000000002</v>
      </c>
      <c r="L123" s="43">
        <v>0</v>
      </c>
      <c r="M123" s="51" t="s">
        <v>179</v>
      </c>
      <c r="N123" s="43" t="s">
        <v>612</v>
      </c>
      <c r="O123" s="43"/>
      <c r="P123" s="43"/>
      <c r="Q123" s="43"/>
      <c r="R123" s="52"/>
      <c r="S123" s="52">
        <v>11</v>
      </c>
      <c r="T123" s="43">
        <v>240</v>
      </c>
      <c r="U123" s="43">
        <v>275.60000000000002</v>
      </c>
      <c r="V123" s="43">
        <v>0</v>
      </c>
      <c r="W123" s="43" t="s">
        <v>33</v>
      </c>
      <c r="X123" s="43"/>
      <c r="Y123" s="44"/>
    </row>
    <row r="124" spans="1:25" s="46" customFormat="1" ht="58.15" customHeight="1" x14ac:dyDescent="0.25">
      <c r="A124" s="52">
        <v>87</v>
      </c>
      <c r="B124" s="51" t="s">
        <v>615</v>
      </c>
      <c r="C124" s="41">
        <v>31</v>
      </c>
      <c r="D124" s="42">
        <v>620</v>
      </c>
      <c r="E124" s="52" t="s">
        <v>22</v>
      </c>
      <c r="F124" s="52" t="s">
        <v>23</v>
      </c>
      <c r="G124" s="58">
        <v>193</v>
      </c>
      <c r="H124" s="58">
        <v>0</v>
      </c>
      <c r="I124" s="43">
        <v>193</v>
      </c>
      <c r="J124" s="43">
        <v>0</v>
      </c>
      <c r="K124" s="43">
        <v>193</v>
      </c>
      <c r="L124" s="43">
        <v>0</v>
      </c>
      <c r="M124" s="51" t="s">
        <v>615</v>
      </c>
      <c r="N124" s="43" t="s">
        <v>616</v>
      </c>
      <c r="O124" s="43"/>
      <c r="P124" s="43"/>
      <c r="Q124" s="43"/>
      <c r="R124" s="52"/>
      <c r="S124" s="52">
        <v>7</v>
      </c>
      <c r="T124" s="43">
        <v>168</v>
      </c>
      <c r="U124" s="43">
        <v>193</v>
      </c>
      <c r="V124" s="43">
        <v>0</v>
      </c>
      <c r="W124" s="43" t="s">
        <v>33</v>
      </c>
      <c r="X124" s="43"/>
      <c r="Y124" s="44"/>
    </row>
    <row r="125" spans="1:25" s="46" customFormat="1" ht="58.15" customHeight="1" x14ac:dyDescent="0.25">
      <c r="A125" s="52">
        <v>88</v>
      </c>
      <c r="B125" s="51" t="s">
        <v>613</v>
      </c>
      <c r="C125" s="41">
        <v>37</v>
      </c>
      <c r="D125" s="42">
        <v>27</v>
      </c>
      <c r="E125" s="52" t="s">
        <v>22</v>
      </c>
      <c r="F125" s="52" t="s">
        <v>23</v>
      </c>
      <c r="G125" s="58">
        <v>158.19999999999999</v>
      </c>
      <c r="H125" s="58">
        <v>0</v>
      </c>
      <c r="I125" s="43">
        <v>158.19999999999999</v>
      </c>
      <c r="J125" s="43">
        <v>0</v>
      </c>
      <c r="K125" s="43">
        <v>158.19999999999999</v>
      </c>
      <c r="L125" s="43">
        <v>0</v>
      </c>
      <c r="M125" s="51" t="s">
        <v>180</v>
      </c>
      <c r="N125" s="43" t="s">
        <v>181</v>
      </c>
      <c r="O125" s="43" t="s">
        <v>182</v>
      </c>
      <c r="P125" s="43" t="s">
        <v>28</v>
      </c>
      <c r="Q125" s="43"/>
      <c r="R125" s="52">
        <v>37</v>
      </c>
      <c r="S125" s="52">
        <v>27</v>
      </c>
      <c r="T125" s="43">
        <v>158.19999999999999</v>
      </c>
      <c r="U125" s="43">
        <v>158.19999999999999</v>
      </c>
      <c r="V125" s="43">
        <v>0</v>
      </c>
      <c r="W125" s="43"/>
      <c r="X125" s="43"/>
      <c r="Y125" s="44"/>
    </row>
    <row r="126" spans="1:25" s="46" customFormat="1" ht="58.15" customHeight="1" x14ac:dyDescent="0.25">
      <c r="A126" s="349">
        <v>89</v>
      </c>
      <c r="B126" s="348" t="s">
        <v>183</v>
      </c>
      <c r="C126" s="41">
        <v>31</v>
      </c>
      <c r="D126" s="42">
        <v>630</v>
      </c>
      <c r="E126" s="52" t="s">
        <v>22</v>
      </c>
      <c r="F126" s="52" t="s">
        <v>23</v>
      </c>
      <c r="G126" s="58">
        <v>318.10000000000002</v>
      </c>
      <c r="H126" s="58"/>
      <c r="I126" s="43">
        <v>318.10000000000002</v>
      </c>
      <c r="J126" s="43"/>
      <c r="K126" s="43">
        <v>318.10000000000002</v>
      </c>
      <c r="L126" s="43">
        <v>0</v>
      </c>
      <c r="M126" s="345" t="s">
        <v>183</v>
      </c>
      <c r="N126" s="350" t="s">
        <v>184</v>
      </c>
      <c r="O126" s="350" t="s">
        <v>185</v>
      </c>
      <c r="P126" s="350" t="s">
        <v>28</v>
      </c>
      <c r="Q126" s="350" t="s">
        <v>29</v>
      </c>
      <c r="R126" s="52">
        <v>31</v>
      </c>
      <c r="S126" s="52">
        <v>630</v>
      </c>
      <c r="T126" s="43">
        <v>318.10000000000002</v>
      </c>
      <c r="U126" s="43">
        <v>318.10000000000002</v>
      </c>
      <c r="V126" s="43">
        <v>0</v>
      </c>
      <c r="W126" s="43"/>
      <c r="X126" s="43"/>
      <c r="Y126" s="44"/>
    </row>
    <row r="127" spans="1:25" s="46" customFormat="1" ht="58.15" customHeight="1" x14ac:dyDescent="0.25">
      <c r="A127" s="349"/>
      <c r="B127" s="348"/>
      <c r="C127" s="41">
        <v>31</v>
      </c>
      <c r="D127" s="42">
        <v>683</v>
      </c>
      <c r="E127" s="52" t="s">
        <v>22</v>
      </c>
      <c r="F127" s="52" t="s">
        <v>23</v>
      </c>
      <c r="G127" s="58">
        <v>381.7</v>
      </c>
      <c r="H127" s="58"/>
      <c r="I127" s="43">
        <v>381.7</v>
      </c>
      <c r="J127" s="43"/>
      <c r="K127" s="43">
        <v>381.7</v>
      </c>
      <c r="L127" s="43">
        <v>0</v>
      </c>
      <c r="M127" s="347"/>
      <c r="N127" s="351"/>
      <c r="O127" s="351"/>
      <c r="P127" s="351"/>
      <c r="Q127" s="351"/>
      <c r="R127" s="52">
        <v>31</v>
      </c>
      <c r="S127" s="52">
        <v>683</v>
      </c>
      <c r="T127" s="43">
        <v>381.7</v>
      </c>
      <c r="U127" s="43">
        <v>381.7</v>
      </c>
      <c r="V127" s="43">
        <v>0</v>
      </c>
      <c r="W127" s="43"/>
      <c r="X127" s="43"/>
      <c r="Y127" s="44"/>
    </row>
    <row r="128" spans="1:25" s="46" customFormat="1" ht="58.15" customHeight="1" x14ac:dyDescent="0.25">
      <c r="A128" s="52">
        <v>90</v>
      </c>
      <c r="B128" s="51" t="s">
        <v>686</v>
      </c>
      <c r="C128" s="41">
        <v>31</v>
      </c>
      <c r="D128" s="42">
        <v>676</v>
      </c>
      <c r="E128" s="52" t="s">
        <v>22</v>
      </c>
      <c r="F128" s="52" t="s">
        <v>23</v>
      </c>
      <c r="G128" s="58">
        <v>207.5</v>
      </c>
      <c r="H128" s="58">
        <v>0</v>
      </c>
      <c r="I128" s="43">
        <v>207.5</v>
      </c>
      <c r="J128" s="43">
        <v>0</v>
      </c>
      <c r="K128" s="43">
        <v>207.5</v>
      </c>
      <c r="L128" s="43">
        <v>0</v>
      </c>
      <c r="M128" s="43" t="s">
        <v>687</v>
      </c>
      <c r="N128" s="43" t="s">
        <v>688</v>
      </c>
      <c r="O128" s="43"/>
      <c r="P128" s="71">
        <v>36446</v>
      </c>
      <c r="Q128" s="43"/>
      <c r="R128" s="52"/>
      <c r="S128" s="52">
        <v>9</v>
      </c>
      <c r="T128" s="43">
        <v>192</v>
      </c>
      <c r="U128" s="43">
        <v>207.5</v>
      </c>
      <c r="V128" s="43">
        <v>0</v>
      </c>
      <c r="W128" s="43" t="s">
        <v>33</v>
      </c>
      <c r="X128" s="43"/>
      <c r="Y128" s="44"/>
    </row>
    <row r="129" spans="1:25" s="46" customFormat="1" ht="58.15" customHeight="1" x14ac:dyDescent="0.25">
      <c r="A129" s="52">
        <v>91</v>
      </c>
      <c r="B129" s="51" t="s">
        <v>614</v>
      </c>
      <c r="C129" s="41">
        <v>31</v>
      </c>
      <c r="D129" s="42">
        <v>416</v>
      </c>
      <c r="E129" s="52" t="s">
        <v>22</v>
      </c>
      <c r="F129" s="52" t="s">
        <v>23</v>
      </c>
      <c r="G129" s="58">
        <v>160.6</v>
      </c>
      <c r="H129" s="58">
        <v>0</v>
      </c>
      <c r="I129" s="43">
        <v>21</v>
      </c>
      <c r="J129" s="43"/>
      <c r="K129" s="43">
        <v>160.6</v>
      </c>
      <c r="L129" s="43">
        <v>139.6</v>
      </c>
      <c r="M129" s="51" t="s">
        <v>186</v>
      </c>
      <c r="N129" s="43" t="s">
        <v>187</v>
      </c>
      <c r="O129" s="43" t="s">
        <v>188</v>
      </c>
      <c r="P129" s="43" t="s">
        <v>28</v>
      </c>
      <c r="Q129" s="43" t="s">
        <v>29</v>
      </c>
      <c r="R129" s="52">
        <v>31</v>
      </c>
      <c r="S129" s="52">
        <v>416</v>
      </c>
      <c r="T129" s="43">
        <v>160.6</v>
      </c>
      <c r="U129" s="43">
        <v>160.6</v>
      </c>
      <c r="V129" s="43">
        <v>0</v>
      </c>
      <c r="W129" s="43"/>
      <c r="X129" s="43"/>
      <c r="Y129" s="44"/>
    </row>
    <row r="130" spans="1:25" s="46" customFormat="1" ht="58.15" customHeight="1" x14ac:dyDescent="0.25">
      <c r="A130" s="52">
        <v>92</v>
      </c>
      <c r="B130" s="51" t="s">
        <v>617</v>
      </c>
      <c r="C130" s="41">
        <v>31</v>
      </c>
      <c r="D130" s="42">
        <v>538</v>
      </c>
      <c r="E130" s="52" t="s">
        <v>22</v>
      </c>
      <c r="F130" s="52" t="s">
        <v>23</v>
      </c>
      <c r="G130" s="58">
        <v>163.1</v>
      </c>
      <c r="H130" s="58">
        <v>0</v>
      </c>
      <c r="I130" s="43">
        <v>126.5</v>
      </c>
      <c r="J130" s="43">
        <v>36.6</v>
      </c>
      <c r="K130" s="43">
        <v>163.1</v>
      </c>
      <c r="L130" s="43">
        <v>0</v>
      </c>
      <c r="M130" s="51" t="s">
        <v>189</v>
      </c>
      <c r="N130" s="43" t="s">
        <v>190</v>
      </c>
      <c r="O130" s="43" t="s">
        <v>191</v>
      </c>
      <c r="P130" s="43" t="s">
        <v>28</v>
      </c>
      <c r="Q130" s="43" t="s">
        <v>29</v>
      </c>
      <c r="R130" s="52">
        <v>31</v>
      </c>
      <c r="S130" s="52">
        <v>538</v>
      </c>
      <c r="T130" s="43">
        <v>163.1</v>
      </c>
      <c r="U130" s="43">
        <v>163.1</v>
      </c>
      <c r="V130" s="43">
        <v>0</v>
      </c>
      <c r="W130" s="43"/>
      <c r="X130" s="43"/>
      <c r="Y130" s="44"/>
    </row>
    <row r="131" spans="1:25" s="46" customFormat="1" ht="58.15" customHeight="1" x14ac:dyDescent="0.25">
      <c r="A131" s="52">
        <v>93</v>
      </c>
      <c r="B131" s="51" t="s">
        <v>192</v>
      </c>
      <c r="C131" s="41">
        <v>31</v>
      </c>
      <c r="D131" s="42">
        <v>559</v>
      </c>
      <c r="E131" s="52" t="s">
        <v>22</v>
      </c>
      <c r="F131" s="52" t="s">
        <v>23</v>
      </c>
      <c r="G131" s="58">
        <v>227.6</v>
      </c>
      <c r="H131" s="58">
        <v>0</v>
      </c>
      <c r="I131" s="43">
        <v>227.6</v>
      </c>
      <c r="J131" s="43">
        <v>0</v>
      </c>
      <c r="K131" s="43">
        <v>227.6</v>
      </c>
      <c r="L131" s="43">
        <v>0</v>
      </c>
      <c r="M131" s="51" t="s">
        <v>192</v>
      </c>
      <c r="N131" s="43" t="s">
        <v>193</v>
      </c>
      <c r="O131" s="43" t="s">
        <v>194</v>
      </c>
      <c r="P131" s="43" t="s">
        <v>28</v>
      </c>
      <c r="Q131" s="43" t="s">
        <v>29</v>
      </c>
      <c r="R131" s="52">
        <v>31</v>
      </c>
      <c r="S131" s="52">
        <v>559</v>
      </c>
      <c r="T131" s="43">
        <v>227.6</v>
      </c>
      <c r="U131" s="43">
        <v>227.6</v>
      </c>
      <c r="V131" s="43">
        <v>0</v>
      </c>
      <c r="W131" s="43"/>
      <c r="X131" s="43"/>
      <c r="Y131" s="44"/>
    </row>
    <row r="132" spans="1:25" s="46" customFormat="1" ht="58.15" customHeight="1" x14ac:dyDescent="0.25">
      <c r="A132" s="52">
        <v>94</v>
      </c>
      <c r="B132" s="51" t="s">
        <v>618</v>
      </c>
      <c r="C132" s="41">
        <v>31</v>
      </c>
      <c r="D132" s="42">
        <v>470</v>
      </c>
      <c r="E132" s="52" t="s">
        <v>22</v>
      </c>
      <c r="F132" s="52" t="s">
        <v>23</v>
      </c>
      <c r="G132" s="58">
        <v>481.5</v>
      </c>
      <c r="H132" s="58">
        <v>0</v>
      </c>
      <c r="I132" s="43">
        <v>112.6</v>
      </c>
      <c r="J132" s="43">
        <v>0</v>
      </c>
      <c r="K132" s="43">
        <v>112.6</v>
      </c>
      <c r="L132" s="43">
        <v>368.9</v>
      </c>
      <c r="M132" s="43" t="s">
        <v>619</v>
      </c>
      <c r="N132" s="43" t="s">
        <v>620</v>
      </c>
      <c r="O132" s="43"/>
      <c r="P132" s="43"/>
      <c r="Q132" s="43"/>
      <c r="R132" s="52"/>
      <c r="S132" s="52">
        <v>4</v>
      </c>
      <c r="T132" s="43">
        <v>480</v>
      </c>
      <c r="U132" s="43">
        <v>112.6</v>
      </c>
      <c r="V132" s="43">
        <v>367.4</v>
      </c>
      <c r="W132" s="43" t="s">
        <v>43</v>
      </c>
      <c r="X132" s="43"/>
      <c r="Y132" s="44"/>
    </row>
    <row r="133" spans="1:25" s="46" customFormat="1" ht="58.15" customHeight="1" x14ac:dyDescent="0.25">
      <c r="A133" s="52">
        <v>95</v>
      </c>
      <c r="B133" s="51" t="s">
        <v>621</v>
      </c>
      <c r="C133" s="41">
        <v>31</v>
      </c>
      <c r="D133" s="42">
        <v>729</v>
      </c>
      <c r="E133" s="52" t="s">
        <v>22</v>
      </c>
      <c r="F133" s="52" t="s">
        <v>23</v>
      </c>
      <c r="G133" s="58">
        <v>157</v>
      </c>
      <c r="H133" s="58">
        <v>0</v>
      </c>
      <c r="I133" s="43">
        <v>157</v>
      </c>
      <c r="J133" s="43">
        <v>0</v>
      </c>
      <c r="K133" s="43">
        <v>157</v>
      </c>
      <c r="L133" s="43">
        <v>0</v>
      </c>
      <c r="M133" s="51" t="s">
        <v>195</v>
      </c>
      <c r="N133" s="43" t="s">
        <v>196</v>
      </c>
      <c r="O133" s="43" t="s">
        <v>197</v>
      </c>
      <c r="P133" s="43" t="s">
        <v>28</v>
      </c>
      <c r="Q133" s="43" t="s">
        <v>29</v>
      </c>
      <c r="R133" s="52">
        <v>31</v>
      </c>
      <c r="S133" s="52">
        <v>729</v>
      </c>
      <c r="T133" s="43">
        <v>157</v>
      </c>
      <c r="U133" s="43">
        <v>157</v>
      </c>
      <c r="V133" s="43"/>
      <c r="W133" s="43"/>
      <c r="X133" s="43"/>
      <c r="Y133" s="44"/>
    </row>
    <row r="134" spans="1:25" s="46" customFormat="1" ht="58.15" customHeight="1" x14ac:dyDescent="0.25">
      <c r="A134" s="52">
        <v>96</v>
      </c>
      <c r="B134" s="51" t="s">
        <v>622</v>
      </c>
      <c r="C134" s="41">
        <v>31</v>
      </c>
      <c r="D134" s="42">
        <v>402</v>
      </c>
      <c r="E134" s="52" t="s">
        <v>22</v>
      </c>
      <c r="F134" s="52" t="s">
        <v>23</v>
      </c>
      <c r="G134" s="58">
        <v>232.7</v>
      </c>
      <c r="H134" s="58">
        <v>0</v>
      </c>
      <c r="I134" s="43">
        <v>232.7</v>
      </c>
      <c r="J134" s="43">
        <v>0</v>
      </c>
      <c r="K134" s="43">
        <v>232.7</v>
      </c>
      <c r="L134" s="43">
        <v>0</v>
      </c>
      <c r="M134" s="43" t="s">
        <v>623</v>
      </c>
      <c r="N134" s="43" t="s">
        <v>624</v>
      </c>
      <c r="O134" s="43"/>
      <c r="P134" s="43"/>
      <c r="Q134" s="43"/>
      <c r="R134" s="52"/>
      <c r="S134" s="52">
        <v>3</v>
      </c>
      <c r="T134" s="43">
        <v>192</v>
      </c>
      <c r="U134" s="43">
        <v>232.7</v>
      </c>
      <c r="V134" s="43">
        <v>0</v>
      </c>
      <c r="W134" s="43" t="s">
        <v>24</v>
      </c>
      <c r="X134" s="43"/>
      <c r="Y134" s="44"/>
    </row>
    <row r="135" spans="1:25" s="46" customFormat="1" ht="58.15" customHeight="1" x14ac:dyDescent="0.25">
      <c r="A135" s="349">
        <v>97</v>
      </c>
      <c r="B135" s="348" t="s">
        <v>625</v>
      </c>
      <c r="C135" s="41">
        <v>31</v>
      </c>
      <c r="D135" s="42">
        <v>619</v>
      </c>
      <c r="E135" s="52" t="s">
        <v>22</v>
      </c>
      <c r="F135" s="52" t="s">
        <v>23</v>
      </c>
      <c r="G135" s="58">
        <v>364.9</v>
      </c>
      <c r="H135" s="58">
        <v>0</v>
      </c>
      <c r="I135" s="43">
        <v>364.9</v>
      </c>
      <c r="J135" s="43">
        <v>0</v>
      </c>
      <c r="K135" s="43">
        <v>364.9</v>
      </c>
      <c r="L135" s="43">
        <v>0</v>
      </c>
      <c r="M135" s="345" t="s">
        <v>198</v>
      </c>
      <c r="N135" s="350" t="s">
        <v>626</v>
      </c>
      <c r="O135" s="350"/>
      <c r="P135" s="350"/>
      <c r="Q135" s="350"/>
      <c r="R135" s="342"/>
      <c r="S135" s="52">
        <v>3</v>
      </c>
      <c r="T135" s="43">
        <v>264</v>
      </c>
      <c r="U135" s="43">
        <v>364.9</v>
      </c>
      <c r="V135" s="43">
        <v>0</v>
      </c>
      <c r="W135" s="43" t="s">
        <v>43</v>
      </c>
      <c r="X135" s="43"/>
      <c r="Y135" s="44"/>
    </row>
    <row r="136" spans="1:25" s="46" customFormat="1" ht="58.15" customHeight="1" x14ac:dyDescent="0.25">
      <c r="A136" s="349"/>
      <c r="B136" s="348"/>
      <c r="C136" s="41">
        <v>31</v>
      </c>
      <c r="D136" s="42">
        <v>686</v>
      </c>
      <c r="E136" s="52" t="s">
        <v>22</v>
      </c>
      <c r="F136" s="52" t="s">
        <v>23</v>
      </c>
      <c r="G136" s="58">
        <v>319.89999999999998</v>
      </c>
      <c r="H136" s="58">
        <v>0</v>
      </c>
      <c r="I136" s="43">
        <v>319.89999999999998</v>
      </c>
      <c r="J136" s="43">
        <v>0</v>
      </c>
      <c r="K136" s="43">
        <v>319.89999999999998</v>
      </c>
      <c r="L136" s="43">
        <v>0</v>
      </c>
      <c r="M136" s="347"/>
      <c r="N136" s="351"/>
      <c r="O136" s="351"/>
      <c r="P136" s="351"/>
      <c r="Q136" s="351"/>
      <c r="R136" s="344"/>
      <c r="S136" s="52">
        <v>7</v>
      </c>
      <c r="T136" s="43">
        <v>240</v>
      </c>
      <c r="U136" s="43">
        <v>319.89999999999998</v>
      </c>
      <c r="V136" s="43">
        <v>0</v>
      </c>
      <c r="W136" s="43" t="s">
        <v>33</v>
      </c>
      <c r="X136" s="43"/>
      <c r="Y136" s="44"/>
    </row>
    <row r="137" spans="1:25" s="46" customFormat="1" ht="58.15" customHeight="1" x14ac:dyDescent="0.25">
      <c r="A137" s="52">
        <v>98</v>
      </c>
      <c r="B137" s="51" t="s">
        <v>627</v>
      </c>
      <c r="C137" s="41">
        <v>31</v>
      </c>
      <c r="D137" s="42">
        <v>419</v>
      </c>
      <c r="E137" s="52" t="s">
        <v>22</v>
      </c>
      <c r="F137" s="52" t="s">
        <v>23</v>
      </c>
      <c r="G137" s="58">
        <v>232.5</v>
      </c>
      <c r="H137" s="58">
        <v>0</v>
      </c>
      <c r="I137" s="43">
        <v>232.5</v>
      </c>
      <c r="J137" s="43">
        <v>0</v>
      </c>
      <c r="K137" s="43">
        <v>232.5</v>
      </c>
      <c r="L137" s="43">
        <v>0</v>
      </c>
      <c r="M137" s="43" t="s">
        <v>627</v>
      </c>
      <c r="N137" s="43" t="s">
        <v>628</v>
      </c>
      <c r="O137" s="43"/>
      <c r="P137" s="43"/>
      <c r="Q137" s="43"/>
      <c r="R137" s="52"/>
      <c r="S137" s="52">
        <v>1</v>
      </c>
      <c r="T137" s="43">
        <v>240</v>
      </c>
      <c r="U137" s="43">
        <v>232.5</v>
      </c>
      <c r="V137" s="43">
        <v>0</v>
      </c>
      <c r="W137" s="43" t="s">
        <v>43</v>
      </c>
      <c r="X137" s="43"/>
      <c r="Y137" s="44"/>
    </row>
    <row r="138" spans="1:25" s="46" customFormat="1" ht="58.15" customHeight="1" x14ac:dyDescent="0.25">
      <c r="A138" s="52">
        <v>99</v>
      </c>
      <c r="B138" s="51" t="s">
        <v>629</v>
      </c>
      <c r="C138" s="41">
        <v>31</v>
      </c>
      <c r="D138" s="42">
        <v>431</v>
      </c>
      <c r="E138" s="52" t="s">
        <v>22</v>
      </c>
      <c r="F138" s="52" t="s">
        <v>23</v>
      </c>
      <c r="G138" s="58">
        <v>432.1</v>
      </c>
      <c r="H138" s="58">
        <v>1.6</v>
      </c>
      <c r="I138" s="43">
        <v>430.5</v>
      </c>
      <c r="J138" s="43">
        <v>0</v>
      </c>
      <c r="K138" s="43">
        <v>430.5</v>
      </c>
      <c r="L138" s="43">
        <v>0</v>
      </c>
      <c r="M138" s="43" t="s">
        <v>199</v>
      </c>
      <c r="N138" s="43" t="s">
        <v>200</v>
      </c>
      <c r="O138" s="43" t="s">
        <v>201</v>
      </c>
      <c r="P138" s="43" t="s">
        <v>55</v>
      </c>
      <c r="Q138" s="43"/>
      <c r="R138" s="52"/>
      <c r="S138" s="52">
        <v>1</v>
      </c>
      <c r="T138" s="43">
        <v>408</v>
      </c>
      <c r="U138" s="43">
        <v>430.5</v>
      </c>
      <c r="V138" s="43">
        <v>0</v>
      </c>
      <c r="W138" s="43" t="s">
        <v>24</v>
      </c>
      <c r="X138" s="43"/>
      <c r="Y138" s="44"/>
    </row>
    <row r="139" spans="1:25" s="46" customFormat="1" ht="58.15" customHeight="1" x14ac:dyDescent="0.25">
      <c r="A139" s="52">
        <v>100</v>
      </c>
      <c r="B139" s="51" t="s">
        <v>630</v>
      </c>
      <c r="C139" s="41">
        <v>31</v>
      </c>
      <c r="D139" s="42">
        <v>450</v>
      </c>
      <c r="E139" s="52" t="s">
        <v>22</v>
      </c>
      <c r="F139" s="52" t="s">
        <v>23</v>
      </c>
      <c r="G139" s="58">
        <v>215.7</v>
      </c>
      <c r="H139" s="58">
        <v>0</v>
      </c>
      <c r="I139" s="43">
        <v>215.7</v>
      </c>
      <c r="J139" s="43">
        <v>0</v>
      </c>
      <c r="K139" s="43">
        <v>215.7</v>
      </c>
      <c r="L139" s="43">
        <v>0</v>
      </c>
      <c r="M139" s="51" t="s">
        <v>202</v>
      </c>
      <c r="N139" s="43" t="s">
        <v>203</v>
      </c>
      <c r="O139" s="43" t="s">
        <v>204</v>
      </c>
      <c r="P139" s="43" t="s">
        <v>28</v>
      </c>
      <c r="Q139" s="43" t="s">
        <v>29</v>
      </c>
      <c r="R139" s="52">
        <v>31</v>
      </c>
      <c r="S139" s="52">
        <v>450</v>
      </c>
      <c r="T139" s="43">
        <v>215.7</v>
      </c>
      <c r="U139" s="43">
        <v>215.7</v>
      </c>
      <c r="V139" s="43">
        <v>0</v>
      </c>
      <c r="W139" s="43"/>
      <c r="X139" s="43"/>
      <c r="Y139" s="44"/>
    </row>
    <row r="140" spans="1:25" s="46" customFormat="1" ht="58.15" customHeight="1" x14ac:dyDescent="0.25">
      <c r="A140" s="52">
        <v>101</v>
      </c>
      <c r="B140" s="51" t="s">
        <v>205</v>
      </c>
      <c r="C140" s="41">
        <v>31</v>
      </c>
      <c r="D140" s="42">
        <v>677</v>
      </c>
      <c r="E140" s="52" t="s">
        <v>22</v>
      </c>
      <c r="F140" s="52" t="s">
        <v>23</v>
      </c>
      <c r="G140" s="58">
        <v>192.1</v>
      </c>
      <c r="H140" s="58">
        <v>0</v>
      </c>
      <c r="I140" s="43">
        <v>192.1</v>
      </c>
      <c r="J140" s="43">
        <v>0</v>
      </c>
      <c r="K140" s="43">
        <v>192.1</v>
      </c>
      <c r="L140" s="43">
        <v>0</v>
      </c>
      <c r="M140" s="51" t="s">
        <v>205</v>
      </c>
      <c r="N140" s="43" t="s">
        <v>206</v>
      </c>
      <c r="O140" s="43" t="s">
        <v>207</v>
      </c>
      <c r="P140" s="43" t="s">
        <v>28</v>
      </c>
      <c r="Q140" s="43" t="s">
        <v>29</v>
      </c>
      <c r="R140" s="52">
        <v>31</v>
      </c>
      <c r="S140" s="52">
        <v>677</v>
      </c>
      <c r="T140" s="43">
        <v>192.1</v>
      </c>
      <c r="U140" s="43">
        <v>192.1</v>
      </c>
      <c r="V140" s="43">
        <v>0</v>
      </c>
      <c r="W140" s="43"/>
      <c r="X140" s="43"/>
      <c r="Y140" s="44"/>
    </row>
    <row r="141" spans="1:25" s="46" customFormat="1" ht="58.15" customHeight="1" x14ac:dyDescent="0.25">
      <c r="A141" s="52">
        <v>102</v>
      </c>
      <c r="B141" s="51" t="s">
        <v>631</v>
      </c>
      <c r="C141" s="41">
        <v>31</v>
      </c>
      <c r="D141" s="42">
        <v>673</v>
      </c>
      <c r="E141" s="52" t="s">
        <v>22</v>
      </c>
      <c r="F141" s="52" t="s">
        <v>23</v>
      </c>
      <c r="G141" s="58">
        <v>302.89999999999998</v>
      </c>
      <c r="H141" s="58">
        <v>0</v>
      </c>
      <c r="I141" s="43">
        <v>302.89999999999998</v>
      </c>
      <c r="J141" s="43">
        <v>0</v>
      </c>
      <c r="K141" s="43">
        <v>302.89999999999998</v>
      </c>
      <c r="L141" s="43">
        <v>0</v>
      </c>
      <c r="M141" s="43" t="s">
        <v>632</v>
      </c>
      <c r="N141" s="43" t="s">
        <v>633</v>
      </c>
      <c r="O141" s="43"/>
      <c r="P141" s="43"/>
      <c r="Q141" s="43"/>
      <c r="R141" s="52"/>
      <c r="S141" s="52">
        <v>4</v>
      </c>
      <c r="T141" s="43">
        <v>264</v>
      </c>
      <c r="U141" s="43">
        <v>302.89999999999998</v>
      </c>
      <c r="V141" s="43">
        <v>0</v>
      </c>
      <c r="W141" s="43" t="s">
        <v>33</v>
      </c>
      <c r="X141" s="43"/>
      <c r="Y141" s="44"/>
    </row>
    <row r="142" spans="1:25" s="46" customFormat="1" ht="58.15" customHeight="1" x14ac:dyDescent="0.25">
      <c r="A142" s="349">
        <v>103</v>
      </c>
      <c r="B142" s="348" t="s">
        <v>635</v>
      </c>
      <c r="C142" s="41">
        <v>31</v>
      </c>
      <c r="D142" s="42">
        <v>430</v>
      </c>
      <c r="E142" s="52" t="s">
        <v>22</v>
      </c>
      <c r="F142" s="52" t="s">
        <v>23</v>
      </c>
      <c r="G142" s="58">
        <v>317.3</v>
      </c>
      <c r="H142" s="58">
        <v>0</v>
      </c>
      <c r="I142" s="43">
        <v>317.3</v>
      </c>
      <c r="J142" s="43">
        <v>0</v>
      </c>
      <c r="K142" s="43">
        <v>317.3</v>
      </c>
      <c r="L142" s="43">
        <v>0</v>
      </c>
      <c r="M142" s="51" t="s">
        <v>208</v>
      </c>
      <c r="N142" s="43" t="s">
        <v>209</v>
      </c>
      <c r="O142" s="43" t="s">
        <v>210</v>
      </c>
      <c r="P142" s="43" t="s">
        <v>28</v>
      </c>
      <c r="Q142" s="43" t="s">
        <v>29</v>
      </c>
      <c r="R142" s="52">
        <v>31</v>
      </c>
      <c r="S142" s="52">
        <v>430</v>
      </c>
      <c r="T142" s="43">
        <v>317.3</v>
      </c>
      <c r="U142" s="43">
        <v>317.3</v>
      </c>
      <c r="V142" s="43">
        <v>0</v>
      </c>
      <c r="W142" s="43"/>
      <c r="X142" s="43"/>
      <c r="Y142" s="44"/>
    </row>
    <row r="143" spans="1:25" s="46" customFormat="1" ht="58.15" customHeight="1" x14ac:dyDescent="0.25">
      <c r="A143" s="349"/>
      <c r="B143" s="348"/>
      <c r="C143" s="41">
        <v>31</v>
      </c>
      <c r="D143" s="42">
        <v>670</v>
      </c>
      <c r="E143" s="52" t="s">
        <v>22</v>
      </c>
      <c r="F143" s="52" t="s">
        <v>23</v>
      </c>
      <c r="G143" s="58">
        <v>153.6</v>
      </c>
      <c r="H143" s="58">
        <v>0</v>
      </c>
      <c r="I143" s="43">
        <v>153.6</v>
      </c>
      <c r="J143" s="43">
        <v>0</v>
      </c>
      <c r="K143" s="43">
        <v>153.6</v>
      </c>
      <c r="L143" s="43">
        <v>0</v>
      </c>
      <c r="M143" s="51" t="s">
        <v>634</v>
      </c>
      <c r="N143" s="43" t="s">
        <v>636</v>
      </c>
      <c r="O143" s="43"/>
      <c r="P143" s="43"/>
      <c r="Q143" s="43"/>
      <c r="R143" s="52"/>
      <c r="S143" s="52">
        <v>19</v>
      </c>
      <c r="T143" s="43">
        <v>120</v>
      </c>
      <c r="U143" s="43">
        <v>153.6</v>
      </c>
      <c r="V143" s="43">
        <v>0</v>
      </c>
      <c r="W143" s="43" t="s">
        <v>43</v>
      </c>
      <c r="X143" s="43"/>
      <c r="Y143" s="44"/>
    </row>
    <row r="144" spans="1:25" s="46" customFormat="1" ht="58.15" customHeight="1" x14ac:dyDescent="0.25">
      <c r="A144" s="52">
        <v>104</v>
      </c>
      <c r="B144" s="51" t="s">
        <v>211</v>
      </c>
      <c r="C144" s="41">
        <v>31</v>
      </c>
      <c r="D144" s="42">
        <v>685</v>
      </c>
      <c r="E144" s="52" t="s">
        <v>22</v>
      </c>
      <c r="F144" s="52" t="s">
        <v>23</v>
      </c>
      <c r="G144" s="58">
        <v>305.89999999999998</v>
      </c>
      <c r="H144" s="58">
        <v>0</v>
      </c>
      <c r="I144" s="43">
        <v>305.89999999999998</v>
      </c>
      <c r="J144" s="43">
        <v>0</v>
      </c>
      <c r="K144" s="43">
        <v>305.89999999999998</v>
      </c>
      <c r="L144" s="43">
        <v>0</v>
      </c>
      <c r="M144" s="51" t="s">
        <v>211</v>
      </c>
      <c r="N144" s="43" t="s">
        <v>212</v>
      </c>
      <c r="O144" s="43" t="s">
        <v>213</v>
      </c>
      <c r="P144" s="43" t="s">
        <v>28</v>
      </c>
      <c r="Q144" s="43" t="s">
        <v>29</v>
      </c>
      <c r="R144" s="52">
        <v>31</v>
      </c>
      <c r="S144" s="52">
        <v>685</v>
      </c>
      <c r="T144" s="43">
        <v>305.89999999999998</v>
      </c>
      <c r="U144" s="43">
        <v>305.89999999999998</v>
      </c>
      <c r="V144" s="43">
        <v>0</v>
      </c>
      <c r="W144" s="43"/>
      <c r="X144" s="43"/>
      <c r="Y144" s="44"/>
    </row>
    <row r="145" spans="1:25" s="46" customFormat="1" ht="58.15" customHeight="1" x14ac:dyDescent="0.25">
      <c r="A145" s="52">
        <v>105</v>
      </c>
      <c r="B145" s="51" t="s">
        <v>637</v>
      </c>
      <c r="C145" s="41">
        <v>31</v>
      </c>
      <c r="D145" s="42">
        <v>423</v>
      </c>
      <c r="E145" s="52" t="s">
        <v>22</v>
      </c>
      <c r="F145" s="52" t="s">
        <v>23</v>
      </c>
      <c r="G145" s="58">
        <v>236</v>
      </c>
      <c r="H145" s="58">
        <v>0</v>
      </c>
      <c r="I145" s="43">
        <v>236</v>
      </c>
      <c r="J145" s="43">
        <v>0</v>
      </c>
      <c r="K145" s="43">
        <v>236</v>
      </c>
      <c r="L145" s="43">
        <v>0</v>
      </c>
      <c r="M145" s="43" t="s">
        <v>638</v>
      </c>
      <c r="N145" s="43" t="s">
        <v>639</v>
      </c>
      <c r="O145" s="43"/>
      <c r="P145" s="43"/>
      <c r="Q145" s="43"/>
      <c r="R145" s="52"/>
      <c r="S145" s="52">
        <v>5</v>
      </c>
      <c r="T145" s="43">
        <v>168</v>
      </c>
      <c r="U145" s="43">
        <v>236</v>
      </c>
      <c r="V145" s="43">
        <v>0</v>
      </c>
      <c r="W145" s="43" t="s">
        <v>33</v>
      </c>
      <c r="X145" s="43"/>
      <c r="Y145" s="72" t="s">
        <v>509</v>
      </c>
    </row>
    <row r="146" spans="1:25" s="46" customFormat="1" ht="58.15" customHeight="1" x14ac:dyDescent="0.25">
      <c r="A146" s="52">
        <v>106</v>
      </c>
      <c r="B146" s="51" t="s">
        <v>214</v>
      </c>
      <c r="C146" s="41">
        <v>31</v>
      </c>
      <c r="D146" s="42">
        <v>633</v>
      </c>
      <c r="E146" s="52" t="s">
        <v>22</v>
      </c>
      <c r="F146" s="52" t="s">
        <v>23</v>
      </c>
      <c r="G146" s="58">
        <v>139</v>
      </c>
      <c r="H146" s="58">
        <v>0</v>
      </c>
      <c r="I146" s="43">
        <v>139</v>
      </c>
      <c r="J146" s="43">
        <v>0</v>
      </c>
      <c r="K146" s="43">
        <v>139</v>
      </c>
      <c r="L146" s="43">
        <v>0</v>
      </c>
      <c r="M146" s="51" t="s">
        <v>214</v>
      </c>
      <c r="N146" s="43" t="s">
        <v>215</v>
      </c>
      <c r="O146" s="43" t="s">
        <v>216</v>
      </c>
      <c r="P146" s="43" t="s">
        <v>28</v>
      </c>
      <c r="Q146" s="43" t="s">
        <v>29</v>
      </c>
      <c r="R146" s="52">
        <v>31</v>
      </c>
      <c r="S146" s="52">
        <v>633</v>
      </c>
      <c r="T146" s="43">
        <v>139</v>
      </c>
      <c r="U146" s="43">
        <v>139</v>
      </c>
      <c r="V146" s="43">
        <v>0</v>
      </c>
      <c r="W146" s="43"/>
      <c r="X146" s="43"/>
      <c r="Y146" s="44"/>
    </row>
    <row r="147" spans="1:25" s="46" customFormat="1" ht="58.15" customHeight="1" x14ac:dyDescent="0.25">
      <c r="A147" s="52">
        <v>107</v>
      </c>
      <c r="B147" s="51" t="s">
        <v>217</v>
      </c>
      <c r="C147" s="41">
        <v>31</v>
      </c>
      <c r="D147" s="42">
        <v>537</v>
      </c>
      <c r="E147" s="52" t="s">
        <v>22</v>
      </c>
      <c r="F147" s="52" t="s">
        <v>23</v>
      </c>
      <c r="G147" s="58">
        <v>294.3</v>
      </c>
      <c r="H147" s="58">
        <v>0</v>
      </c>
      <c r="I147" s="43">
        <v>294.3</v>
      </c>
      <c r="J147" s="43">
        <v>0</v>
      </c>
      <c r="K147" s="43">
        <v>294.3</v>
      </c>
      <c r="L147" s="43">
        <v>0</v>
      </c>
      <c r="M147" s="43" t="s">
        <v>217</v>
      </c>
      <c r="N147" s="43" t="s">
        <v>640</v>
      </c>
      <c r="O147" s="43"/>
      <c r="P147" s="43"/>
      <c r="Q147" s="43"/>
      <c r="R147" s="52"/>
      <c r="S147" s="52">
        <v>6</v>
      </c>
      <c r="T147" s="43">
        <v>264</v>
      </c>
      <c r="U147" s="43">
        <v>294.3</v>
      </c>
      <c r="V147" s="43">
        <v>0</v>
      </c>
      <c r="W147" s="43" t="s">
        <v>43</v>
      </c>
      <c r="X147" s="43"/>
      <c r="Y147" s="44"/>
    </row>
    <row r="148" spans="1:25" s="46" customFormat="1" ht="58.15" customHeight="1" x14ac:dyDescent="0.25">
      <c r="A148" s="349">
        <v>108</v>
      </c>
      <c r="B148" s="348" t="s">
        <v>641</v>
      </c>
      <c r="C148" s="41">
        <v>31</v>
      </c>
      <c r="D148" s="42">
        <v>393</v>
      </c>
      <c r="E148" s="52" t="s">
        <v>22</v>
      </c>
      <c r="F148" s="52" t="s">
        <v>23</v>
      </c>
      <c r="G148" s="58">
        <v>303.3</v>
      </c>
      <c r="H148" s="58">
        <v>0</v>
      </c>
      <c r="I148" s="43">
        <v>303.3</v>
      </c>
      <c r="J148" s="43">
        <v>0</v>
      </c>
      <c r="K148" s="43">
        <v>303.3</v>
      </c>
      <c r="L148" s="43">
        <v>0</v>
      </c>
      <c r="M148" s="350" t="s">
        <v>218</v>
      </c>
      <c r="N148" s="350" t="s">
        <v>642</v>
      </c>
      <c r="O148" s="350"/>
      <c r="P148" s="350"/>
      <c r="Q148" s="350"/>
      <c r="R148" s="342"/>
      <c r="S148" s="52">
        <v>11</v>
      </c>
      <c r="T148" s="43">
        <v>192</v>
      </c>
      <c r="U148" s="43">
        <v>303.3</v>
      </c>
      <c r="V148" s="43">
        <v>0</v>
      </c>
      <c r="W148" s="43" t="s">
        <v>24</v>
      </c>
      <c r="X148" s="43"/>
      <c r="Y148" s="44"/>
    </row>
    <row r="149" spans="1:25" s="46" customFormat="1" ht="58.15" customHeight="1" x14ac:dyDescent="0.25">
      <c r="A149" s="349"/>
      <c r="B149" s="348"/>
      <c r="C149" s="41">
        <v>31</v>
      </c>
      <c r="D149" s="42">
        <v>429</v>
      </c>
      <c r="E149" s="52" t="s">
        <v>22</v>
      </c>
      <c r="F149" s="52" t="s">
        <v>23</v>
      </c>
      <c r="G149" s="58">
        <v>329.5</v>
      </c>
      <c r="H149" s="58">
        <v>0</v>
      </c>
      <c r="I149" s="43">
        <v>329.5</v>
      </c>
      <c r="J149" s="43">
        <v>0</v>
      </c>
      <c r="K149" s="43">
        <v>329.5</v>
      </c>
      <c r="L149" s="43">
        <v>0</v>
      </c>
      <c r="M149" s="356"/>
      <c r="N149" s="356"/>
      <c r="O149" s="356"/>
      <c r="P149" s="356"/>
      <c r="Q149" s="356"/>
      <c r="R149" s="343"/>
      <c r="S149" s="52">
        <v>5</v>
      </c>
      <c r="T149" s="43">
        <v>360</v>
      </c>
      <c r="U149" s="43">
        <v>329.5</v>
      </c>
      <c r="V149" s="43">
        <v>0</v>
      </c>
      <c r="W149" s="43" t="s">
        <v>33</v>
      </c>
      <c r="X149" s="43"/>
      <c r="Y149" s="44"/>
    </row>
    <row r="150" spans="1:25" s="46" customFormat="1" ht="58.15" customHeight="1" x14ac:dyDescent="0.25">
      <c r="A150" s="349"/>
      <c r="B150" s="348"/>
      <c r="C150" s="41">
        <v>31</v>
      </c>
      <c r="D150" s="42">
        <v>589</v>
      </c>
      <c r="E150" s="52" t="s">
        <v>22</v>
      </c>
      <c r="F150" s="52" t="s">
        <v>23</v>
      </c>
      <c r="G150" s="58">
        <v>165</v>
      </c>
      <c r="H150" s="58">
        <v>0</v>
      </c>
      <c r="I150" s="43">
        <v>165</v>
      </c>
      <c r="J150" s="43">
        <v>0</v>
      </c>
      <c r="K150" s="43">
        <v>165</v>
      </c>
      <c r="L150" s="43">
        <v>0</v>
      </c>
      <c r="M150" s="351"/>
      <c r="N150" s="351"/>
      <c r="O150" s="351"/>
      <c r="P150" s="351"/>
      <c r="Q150" s="351"/>
      <c r="R150" s="344"/>
      <c r="S150" s="52">
        <v>16</v>
      </c>
      <c r="T150" s="43">
        <v>120</v>
      </c>
      <c r="U150" s="43">
        <v>165</v>
      </c>
      <c r="V150" s="43">
        <v>0</v>
      </c>
      <c r="W150" s="43" t="s">
        <v>43</v>
      </c>
      <c r="X150" s="43"/>
      <c r="Y150" s="44"/>
    </row>
    <row r="151" spans="1:25" s="46" customFormat="1" ht="58.15" customHeight="1" x14ac:dyDescent="0.25">
      <c r="A151" s="349">
        <v>109</v>
      </c>
      <c r="B151" s="348" t="s">
        <v>643</v>
      </c>
      <c r="C151" s="41">
        <v>31</v>
      </c>
      <c r="D151" s="42">
        <v>403</v>
      </c>
      <c r="E151" s="52" t="s">
        <v>22</v>
      </c>
      <c r="F151" s="52" t="s">
        <v>23</v>
      </c>
      <c r="G151" s="58">
        <v>259</v>
      </c>
      <c r="H151" s="58">
        <v>0</v>
      </c>
      <c r="I151" s="43">
        <v>259</v>
      </c>
      <c r="J151" s="43">
        <v>0</v>
      </c>
      <c r="K151" s="43">
        <v>259</v>
      </c>
      <c r="L151" s="43">
        <v>0</v>
      </c>
      <c r="M151" s="350" t="s">
        <v>219</v>
      </c>
      <c r="N151" s="350" t="s">
        <v>644</v>
      </c>
      <c r="O151" s="350"/>
      <c r="P151" s="350"/>
      <c r="Q151" s="350"/>
      <c r="R151" s="342"/>
      <c r="S151" s="52">
        <v>16</v>
      </c>
      <c r="T151" s="43">
        <v>192</v>
      </c>
      <c r="U151" s="43">
        <v>259</v>
      </c>
      <c r="V151" s="43">
        <v>0</v>
      </c>
      <c r="W151" s="43" t="s">
        <v>24</v>
      </c>
      <c r="X151" s="43"/>
      <c r="Y151" s="44"/>
    </row>
    <row r="152" spans="1:25" s="46" customFormat="1" ht="58.15" customHeight="1" x14ac:dyDescent="0.25">
      <c r="A152" s="349"/>
      <c r="B152" s="348"/>
      <c r="C152" s="41">
        <v>31</v>
      </c>
      <c r="D152" s="42">
        <v>592</v>
      </c>
      <c r="E152" s="52" t="s">
        <v>22</v>
      </c>
      <c r="F152" s="52" t="s">
        <v>23</v>
      </c>
      <c r="G152" s="58">
        <v>118</v>
      </c>
      <c r="H152" s="58">
        <v>0</v>
      </c>
      <c r="I152" s="43">
        <v>5.7</v>
      </c>
      <c r="J152" s="43">
        <v>0</v>
      </c>
      <c r="K152" s="43">
        <v>5.7</v>
      </c>
      <c r="L152" s="43">
        <v>112.3</v>
      </c>
      <c r="M152" s="351"/>
      <c r="N152" s="351"/>
      <c r="O152" s="351"/>
      <c r="P152" s="351"/>
      <c r="Q152" s="351"/>
      <c r="R152" s="344"/>
      <c r="S152" s="52">
        <v>10</v>
      </c>
      <c r="T152" s="43">
        <v>96</v>
      </c>
      <c r="U152" s="43">
        <v>5.7</v>
      </c>
      <c r="V152" s="43">
        <v>90.3</v>
      </c>
      <c r="W152" s="43" t="s">
        <v>220</v>
      </c>
      <c r="X152" s="43"/>
      <c r="Y152" s="44"/>
    </row>
    <row r="153" spans="1:25" s="46" customFormat="1" ht="58.15" customHeight="1" x14ac:dyDescent="0.25">
      <c r="A153" s="52">
        <v>110</v>
      </c>
      <c r="B153" s="51" t="s">
        <v>221</v>
      </c>
      <c r="C153" s="41">
        <v>31</v>
      </c>
      <c r="D153" s="42">
        <v>674</v>
      </c>
      <c r="E153" s="52" t="s">
        <v>22</v>
      </c>
      <c r="F153" s="52" t="s">
        <v>23</v>
      </c>
      <c r="G153" s="58">
        <v>182.5</v>
      </c>
      <c r="H153" s="58">
        <v>0</v>
      </c>
      <c r="I153" s="43">
        <v>182.5</v>
      </c>
      <c r="J153" s="43">
        <v>0</v>
      </c>
      <c r="K153" s="43">
        <v>182.5</v>
      </c>
      <c r="L153" s="43">
        <v>0</v>
      </c>
      <c r="M153" s="51" t="s">
        <v>221</v>
      </c>
      <c r="N153" s="43" t="s">
        <v>645</v>
      </c>
      <c r="O153" s="43"/>
      <c r="P153" s="43"/>
      <c r="Q153" s="43"/>
      <c r="R153" s="52"/>
      <c r="S153" s="52">
        <v>6</v>
      </c>
      <c r="T153" s="43">
        <v>144</v>
      </c>
      <c r="U153" s="43">
        <v>182.5</v>
      </c>
      <c r="V153" s="43">
        <v>0</v>
      </c>
      <c r="W153" s="43" t="s">
        <v>33</v>
      </c>
      <c r="X153" s="43"/>
      <c r="Y153" s="44"/>
    </row>
    <row r="154" spans="1:25" s="46" customFormat="1" ht="58.15" customHeight="1" x14ac:dyDescent="0.25">
      <c r="A154" s="52">
        <v>111</v>
      </c>
      <c r="B154" s="51" t="s">
        <v>222</v>
      </c>
      <c r="C154" s="41">
        <v>37</v>
      </c>
      <c r="D154" s="42">
        <v>17</v>
      </c>
      <c r="E154" s="52" t="s">
        <v>22</v>
      </c>
      <c r="F154" s="52" t="s">
        <v>23</v>
      </c>
      <c r="G154" s="58">
        <v>435</v>
      </c>
      <c r="H154" s="58">
        <v>0</v>
      </c>
      <c r="I154" s="43">
        <v>435</v>
      </c>
      <c r="J154" s="43">
        <v>0</v>
      </c>
      <c r="K154" s="43">
        <v>435</v>
      </c>
      <c r="L154" s="43">
        <v>0</v>
      </c>
      <c r="M154" s="43" t="s">
        <v>222</v>
      </c>
      <c r="N154" s="43" t="s">
        <v>646</v>
      </c>
      <c r="O154" s="43"/>
      <c r="P154" s="43"/>
      <c r="Q154" s="43"/>
      <c r="R154" s="52"/>
      <c r="S154" s="52">
        <v>5</v>
      </c>
      <c r="T154" s="43">
        <v>360</v>
      </c>
      <c r="U154" s="43">
        <v>435</v>
      </c>
      <c r="V154" s="43">
        <v>0</v>
      </c>
      <c r="W154" s="43" t="s">
        <v>43</v>
      </c>
      <c r="X154" s="43"/>
      <c r="Y154" s="44"/>
    </row>
    <row r="155" spans="1:25" s="46" customFormat="1" ht="58.15" customHeight="1" x14ac:dyDescent="0.25">
      <c r="A155" s="52">
        <v>112</v>
      </c>
      <c r="B155" s="51" t="s">
        <v>647</v>
      </c>
      <c r="C155" s="41">
        <v>31</v>
      </c>
      <c r="D155" s="42">
        <v>445</v>
      </c>
      <c r="E155" s="52" t="s">
        <v>22</v>
      </c>
      <c r="F155" s="52" t="s">
        <v>23</v>
      </c>
      <c r="G155" s="58">
        <v>265.39999999999998</v>
      </c>
      <c r="H155" s="58">
        <v>0</v>
      </c>
      <c r="I155" s="43">
        <v>265.39999999999998</v>
      </c>
      <c r="J155" s="43">
        <v>0</v>
      </c>
      <c r="K155" s="43">
        <v>265.39999999999998</v>
      </c>
      <c r="L155" s="43">
        <v>0</v>
      </c>
      <c r="M155" s="51" t="s">
        <v>223</v>
      </c>
      <c r="N155" s="43" t="s">
        <v>224</v>
      </c>
      <c r="O155" s="43" t="s">
        <v>225</v>
      </c>
      <c r="P155" s="43" t="s">
        <v>28</v>
      </c>
      <c r="Q155" s="43" t="s">
        <v>29</v>
      </c>
      <c r="R155" s="52">
        <v>31</v>
      </c>
      <c r="S155" s="52">
        <v>445</v>
      </c>
      <c r="T155" s="43">
        <v>265.39999999999998</v>
      </c>
      <c r="U155" s="43">
        <v>265.39999999999998</v>
      </c>
      <c r="V155" s="43">
        <v>0</v>
      </c>
      <c r="W155" s="43"/>
      <c r="X155" s="43"/>
      <c r="Y155" s="44"/>
    </row>
    <row r="156" spans="1:25" s="46" customFormat="1" ht="58.15" customHeight="1" x14ac:dyDescent="0.25">
      <c r="A156" s="52">
        <v>113</v>
      </c>
      <c r="B156" s="51" t="s">
        <v>648</v>
      </c>
      <c r="C156" s="41">
        <v>31</v>
      </c>
      <c r="D156" s="42">
        <v>497</v>
      </c>
      <c r="E156" s="52" t="s">
        <v>22</v>
      </c>
      <c r="F156" s="52" t="s">
        <v>23</v>
      </c>
      <c r="G156" s="58">
        <v>363</v>
      </c>
      <c r="H156" s="58">
        <v>0</v>
      </c>
      <c r="I156" s="43">
        <v>363</v>
      </c>
      <c r="J156" s="43">
        <v>0</v>
      </c>
      <c r="K156" s="43">
        <v>363</v>
      </c>
      <c r="L156" s="43">
        <v>0</v>
      </c>
      <c r="M156" s="51" t="s">
        <v>226</v>
      </c>
      <c r="N156" s="43" t="s">
        <v>227</v>
      </c>
      <c r="O156" s="43" t="s">
        <v>228</v>
      </c>
      <c r="P156" s="43" t="s">
        <v>28</v>
      </c>
      <c r="Q156" s="43" t="s">
        <v>29</v>
      </c>
      <c r="R156" s="52">
        <v>31</v>
      </c>
      <c r="S156" s="52">
        <v>497</v>
      </c>
      <c r="T156" s="43">
        <v>363</v>
      </c>
      <c r="U156" s="43">
        <v>363</v>
      </c>
      <c r="V156" s="43">
        <v>0</v>
      </c>
      <c r="W156" s="43"/>
      <c r="X156" s="43"/>
      <c r="Y156" s="44"/>
    </row>
    <row r="157" spans="1:25" s="46" customFormat="1" ht="58.15" customHeight="1" x14ac:dyDescent="0.25">
      <c r="A157" s="349">
        <v>114</v>
      </c>
      <c r="B157" s="348" t="s">
        <v>650</v>
      </c>
      <c r="C157" s="41">
        <v>31</v>
      </c>
      <c r="D157" s="42">
        <v>567</v>
      </c>
      <c r="E157" s="52" t="s">
        <v>22</v>
      </c>
      <c r="F157" s="52" t="s">
        <v>23</v>
      </c>
      <c r="G157" s="58">
        <v>136</v>
      </c>
      <c r="H157" s="58">
        <v>0</v>
      </c>
      <c r="I157" s="43">
        <v>136</v>
      </c>
      <c r="J157" s="43">
        <v>0</v>
      </c>
      <c r="K157" s="43">
        <v>136</v>
      </c>
      <c r="L157" s="43">
        <v>0</v>
      </c>
      <c r="M157" s="350" t="s">
        <v>649</v>
      </c>
      <c r="N157" s="350" t="s">
        <v>651</v>
      </c>
      <c r="O157" s="350"/>
      <c r="P157" s="350"/>
      <c r="Q157" s="350"/>
      <c r="R157" s="342"/>
      <c r="S157" s="52">
        <v>11</v>
      </c>
      <c r="T157" s="43">
        <v>120</v>
      </c>
      <c r="U157" s="43">
        <v>136</v>
      </c>
      <c r="V157" s="43">
        <v>0</v>
      </c>
      <c r="W157" s="43" t="s">
        <v>33</v>
      </c>
      <c r="X157" s="43"/>
      <c r="Y157" s="44"/>
    </row>
    <row r="158" spans="1:25" s="46" customFormat="1" ht="58.15" customHeight="1" x14ac:dyDescent="0.25">
      <c r="A158" s="349"/>
      <c r="B158" s="348"/>
      <c r="C158" s="41">
        <v>31</v>
      </c>
      <c r="D158" s="42">
        <v>617</v>
      </c>
      <c r="E158" s="52" t="s">
        <v>22</v>
      </c>
      <c r="F158" s="52" t="s">
        <v>23</v>
      </c>
      <c r="G158" s="58">
        <v>246.5</v>
      </c>
      <c r="H158" s="58">
        <v>0</v>
      </c>
      <c r="I158" s="43">
        <v>246.5</v>
      </c>
      <c r="J158" s="43">
        <v>0</v>
      </c>
      <c r="K158" s="43">
        <v>246.5</v>
      </c>
      <c r="L158" s="43">
        <v>0</v>
      </c>
      <c r="M158" s="356"/>
      <c r="N158" s="356"/>
      <c r="O158" s="356"/>
      <c r="P158" s="356"/>
      <c r="Q158" s="356"/>
      <c r="R158" s="343"/>
      <c r="S158" s="52">
        <v>7</v>
      </c>
      <c r="T158" s="43">
        <v>216</v>
      </c>
      <c r="U158" s="43">
        <v>246.5</v>
      </c>
      <c r="V158" s="43">
        <v>0</v>
      </c>
      <c r="W158" s="43" t="s">
        <v>99</v>
      </c>
      <c r="X158" s="43"/>
      <c r="Y158" s="44"/>
    </row>
    <row r="159" spans="1:25" s="46" customFormat="1" ht="58.15" customHeight="1" x14ac:dyDescent="0.25">
      <c r="A159" s="349"/>
      <c r="B159" s="348"/>
      <c r="C159" s="41">
        <v>31</v>
      </c>
      <c r="D159" s="42">
        <v>724</v>
      </c>
      <c r="E159" s="52" t="s">
        <v>22</v>
      </c>
      <c r="F159" s="52" t="s">
        <v>23</v>
      </c>
      <c r="G159" s="58">
        <v>86.1</v>
      </c>
      <c r="H159" s="58">
        <v>0</v>
      </c>
      <c r="I159" s="43">
        <v>86.1</v>
      </c>
      <c r="J159" s="43">
        <v>0</v>
      </c>
      <c r="K159" s="43">
        <v>86.1</v>
      </c>
      <c r="L159" s="43">
        <v>0</v>
      </c>
      <c r="M159" s="351"/>
      <c r="N159" s="351"/>
      <c r="O159" s="351"/>
      <c r="P159" s="351"/>
      <c r="Q159" s="351"/>
      <c r="R159" s="344"/>
      <c r="S159" s="52">
        <v>6</v>
      </c>
      <c r="T159" s="43">
        <v>168</v>
      </c>
      <c r="U159" s="43">
        <v>86.1</v>
      </c>
      <c r="V159" s="43">
        <v>0</v>
      </c>
      <c r="W159" s="43" t="s">
        <v>43</v>
      </c>
      <c r="X159" s="43"/>
      <c r="Y159" s="44"/>
    </row>
    <row r="160" spans="1:25" s="46" customFormat="1" ht="58.15" customHeight="1" x14ac:dyDescent="0.25">
      <c r="A160" s="52">
        <v>115</v>
      </c>
      <c r="B160" s="51" t="s">
        <v>655</v>
      </c>
      <c r="C160" s="41">
        <v>31</v>
      </c>
      <c r="D160" s="42">
        <v>422</v>
      </c>
      <c r="E160" s="52" t="s">
        <v>22</v>
      </c>
      <c r="F160" s="52" t="s">
        <v>23</v>
      </c>
      <c r="G160" s="58">
        <v>319.89999999999998</v>
      </c>
      <c r="H160" s="58">
        <v>0</v>
      </c>
      <c r="I160" s="43">
        <v>319.89999999999998</v>
      </c>
      <c r="J160" s="43">
        <v>0</v>
      </c>
      <c r="K160" s="43">
        <v>319.89999999999998</v>
      </c>
      <c r="L160" s="43">
        <v>0</v>
      </c>
      <c r="M160" s="43" t="s">
        <v>653</v>
      </c>
      <c r="N160" s="43" t="s">
        <v>654</v>
      </c>
      <c r="O160" s="43"/>
      <c r="P160" s="43"/>
      <c r="Q160" s="43"/>
      <c r="R160" s="52"/>
      <c r="S160" s="52">
        <v>5</v>
      </c>
      <c r="T160" s="43">
        <v>360</v>
      </c>
      <c r="U160" s="43">
        <v>319.89999999999998</v>
      </c>
      <c r="V160" s="43">
        <v>0</v>
      </c>
      <c r="W160" s="43" t="s">
        <v>43</v>
      </c>
      <c r="X160" s="43"/>
      <c r="Y160" s="44"/>
    </row>
    <row r="161" spans="1:25" s="46" customFormat="1" ht="74.45" customHeight="1" x14ac:dyDescent="0.25">
      <c r="A161" s="52">
        <v>116</v>
      </c>
      <c r="B161" s="51" t="s">
        <v>656</v>
      </c>
      <c r="C161" s="41">
        <v>31</v>
      </c>
      <c r="D161" s="42">
        <v>421</v>
      </c>
      <c r="E161" s="52" t="s">
        <v>22</v>
      </c>
      <c r="F161" s="52" t="s">
        <v>23</v>
      </c>
      <c r="G161" s="58">
        <v>103.9</v>
      </c>
      <c r="H161" s="58">
        <v>0</v>
      </c>
      <c r="I161" s="43">
        <v>103.9</v>
      </c>
      <c r="J161" s="43">
        <v>0</v>
      </c>
      <c r="K161" s="43">
        <v>103.9</v>
      </c>
      <c r="L161" s="43">
        <v>0</v>
      </c>
      <c r="M161" s="43" t="s">
        <v>657</v>
      </c>
      <c r="N161" s="43" t="s">
        <v>658</v>
      </c>
      <c r="O161" s="43"/>
      <c r="P161" s="43"/>
      <c r="Q161" s="43"/>
      <c r="R161" s="52"/>
      <c r="S161" s="52">
        <v>1</v>
      </c>
      <c r="T161" s="43">
        <v>96</v>
      </c>
      <c r="U161" s="43">
        <v>103.9</v>
      </c>
      <c r="V161" s="43">
        <v>0</v>
      </c>
      <c r="W161" s="43" t="s">
        <v>33</v>
      </c>
      <c r="X161" s="43"/>
      <c r="Y161" s="44"/>
    </row>
    <row r="162" spans="1:25" s="46" customFormat="1" ht="58.15" customHeight="1" x14ac:dyDescent="0.25">
      <c r="A162" s="52">
        <v>117</v>
      </c>
      <c r="B162" s="51" t="s">
        <v>659</v>
      </c>
      <c r="C162" s="41">
        <v>31</v>
      </c>
      <c r="D162" s="42">
        <v>493</v>
      </c>
      <c r="E162" s="52" t="s">
        <v>22</v>
      </c>
      <c r="F162" s="52" t="s">
        <v>23</v>
      </c>
      <c r="G162" s="58">
        <v>206.3</v>
      </c>
      <c r="H162" s="58">
        <v>0</v>
      </c>
      <c r="I162" s="43">
        <v>118.4</v>
      </c>
      <c r="J162" s="43">
        <v>87.9</v>
      </c>
      <c r="K162" s="43">
        <v>206.3</v>
      </c>
      <c r="L162" s="43">
        <v>0</v>
      </c>
      <c r="M162" s="43" t="s">
        <v>230</v>
      </c>
      <c r="N162" s="43" t="s">
        <v>660</v>
      </c>
      <c r="O162" s="43"/>
      <c r="P162" s="43"/>
      <c r="Q162" s="43"/>
      <c r="R162" s="52"/>
      <c r="S162" s="52">
        <v>7</v>
      </c>
      <c r="T162" s="43">
        <v>192</v>
      </c>
      <c r="U162" s="43">
        <v>206.3</v>
      </c>
      <c r="V162" s="43">
        <v>0</v>
      </c>
      <c r="W162" s="43" t="s">
        <v>43</v>
      </c>
      <c r="X162" s="43"/>
      <c r="Y162" s="44"/>
    </row>
    <row r="163" spans="1:25" s="46" customFormat="1" ht="58.15" customHeight="1" x14ac:dyDescent="0.25">
      <c r="A163" s="52">
        <v>118</v>
      </c>
      <c r="B163" s="51" t="s">
        <v>661</v>
      </c>
      <c r="C163" s="41">
        <v>31</v>
      </c>
      <c r="D163" s="42">
        <v>428</v>
      </c>
      <c r="E163" s="52" t="s">
        <v>22</v>
      </c>
      <c r="F163" s="52" t="s">
        <v>23</v>
      </c>
      <c r="G163" s="58">
        <v>179.4</v>
      </c>
      <c r="H163" s="58">
        <v>0</v>
      </c>
      <c r="I163" s="43">
        <v>179.4</v>
      </c>
      <c r="J163" s="43">
        <v>0</v>
      </c>
      <c r="K163" s="43">
        <v>179.4</v>
      </c>
      <c r="L163" s="43">
        <v>0</v>
      </c>
      <c r="M163" s="43" t="s">
        <v>662</v>
      </c>
      <c r="N163" s="43" t="s">
        <v>663</v>
      </c>
      <c r="O163" s="43"/>
      <c r="P163" s="43"/>
      <c r="Q163" s="43"/>
      <c r="R163" s="52"/>
      <c r="S163" s="52">
        <v>5</v>
      </c>
      <c r="T163" s="43">
        <v>192</v>
      </c>
      <c r="U163" s="43">
        <v>179.4</v>
      </c>
      <c r="V163" s="43">
        <v>0</v>
      </c>
      <c r="W163" s="43" t="s">
        <v>33</v>
      </c>
      <c r="X163" s="43"/>
      <c r="Y163" s="44"/>
    </row>
    <row r="164" spans="1:25" s="46" customFormat="1" ht="58.15" customHeight="1" x14ac:dyDescent="0.25">
      <c r="A164" s="52">
        <v>119</v>
      </c>
      <c r="B164" s="51" t="s">
        <v>231</v>
      </c>
      <c r="C164" s="41">
        <v>31</v>
      </c>
      <c r="D164" s="42">
        <v>679</v>
      </c>
      <c r="E164" s="52" t="s">
        <v>22</v>
      </c>
      <c r="F164" s="52" t="s">
        <v>23</v>
      </c>
      <c r="G164" s="58">
        <v>251.2</v>
      </c>
      <c r="H164" s="58">
        <v>0</v>
      </c>
      <c r="I164" s="43">
        <v>251.2</v>
      </c>
      <c r="J164" s="43">
        <v>0</v>
      </c>
      <c r="K164" s="43">
        <v>251.2</v>
      </c>
      <c r="L164" s="43">
        <v>0</v>
      </c>
      <c r="M164" s="51" t="s">
        <v>231</v>
      </c>
      <c r="N164" s="43" t="s">
        <v>232</v>
      </c>
      <c r="O164" s="43" t="s">
        <v>233</v>
      </c>
      <c r="P164" s="43" t="s">
        <v>28</v>
      </c>
      <c r="Q164" s="43"/>
      <c r="R164" s="52">
        <v>31</v>
      </c>
      <c r="S164" s="52">
        <v>679</v>
      </c>
      <c r="T164" s="43">
        <v>251.2</v>
      </c>
      <c r="U164" s="43">
        <v>251.2</v>
      </c>
      <c r="V164" s="43">
        <v>0</v>
      </c>
      <c r="W164" s="43"/>
      <c r="X164" s="43"/>
      <c r="Y164" s="44"/>
    </row>
    <row r="165" spans="1:25" s="46" customFormat="1" ht="58.15" customHeight="1" x14ac:dyDescent="0.25">
      <c r="A165" s="349">
        <v>120</v>
      </c>
      <c r="B165" s="348" t="s">
        <v>234</v>
      </c>
      <c r="C165" s="41">
        <v>31</v>
      </c>
      <c r="D165" s="42">
        <v>495</v>
      </c>
      <c r="E165" s="52" t="s">
        <v>22</v>
      </c>
      <c r="F165" s="52" t="s">
        <v>23</v>
      </c>
      <c r="G165" s="58">
        <v>486.5</v>
      </c>
      <c r="H165" s="58">
        <v>0</v>
      </c>
      <c r="I165" s="43">
        <v>486.5</v>
      </c>
      <c r="J165" s="43">
        <v>0</v>
      </c>
      <c r="K165" s="43">
        <v>486.5</v>
      </c>
      <c r="L165" s="43">
        <v>0</v>
      </c>
      <c r="M165" s="350" t="s">
        <v>234</v>
      </c>
      <c r="N165" s="350" t="s">
        <v>235</v>
      </c>
      <c r="O165" s="350" t="s">
        <v>236</v>
      </c>
      <c r="P165" s="350" t="s">
        <v>28</v>
      </c>
      <c r="Q165" s="350" t="s">
        <v>29</v>
      </c>
      <c r="R165" s="52">
        <v>31</v>
      </c>
      <c r="S165" s="52">
        <v>495</v>
      </c>
      <c r="T165" s="73">
        <v>486.5</v>
      </c>
      <c r="U165" s="43">
        <v>486.5</v>
      </c>
      <c r="V165" s="43">
        <v>0</v>
      </c>
      <c r="W165" s="43"/>
      <c r="X165" s="43"/>
      <c r="Y165" s="44"/>
    </row>
    <row r="166" spans="1:25" s="46" customFormat="1" ht="58.15" customHeight="1" x14ac:dyDescent="0.25">
      <c r="A166" s="349"/>
      <c r="B166" s="348"/>
      <c r="C166" s="41">
        <v>31</v>
      </c>
      <c r="D166" s="42">
        <v>534</v>
      </c>
      <c r="E166" s="52" t="s">
        <v>22</v>
      </c>
      <c r="F166" s="52" t="s">
        <v>23</v>
      </c>
      <c r="G166" s="58">
        <v>130.1</v>
      </c>
      <c r="H166" s="58">
        <v>0</v>
      </c>
      <c r="I166" s="43">
        <v>130.1</v>
      </c>
      <c r="J166" s="43">
        <v>0</v>
      </c>
      <c r="K166" s="43">
        <v>130.1</v>
      </c>
      <c r="L166" s="43">
        <v>0</v>
      </c>
      <c r="M166" s="351"/>
      <c r="N166" s="351"/>
      <c r="O166" s="351"/>
      <c r="P166" s="351"/>
      <c r="Q166" s="351"/>
      <c r="R166" s="52">
        <v>31</v>
      </c>
      <c r="S166" s="52">
        <v>534</v>
      </c>
      <c r="T166" s="73">
        <v>130.1</v>
      </c>
      <c r="U166" s="43">
        <v>130.1</v>
      </c>
      <c r="V166" s="43"/>
      <c r="W166" s="43"/>
      <c r="X166" s="43"/>
      <c r="Y166" s="44"/>
    </row>
    <row r="167" spans="1:25" s="46" customFormat="1" ht="58.15" customHeight="1" x14ac:dyDescent="0.25">
      <c r="A167" s="349">
        <v>121</v>
      </c>
      <c r="B167" s="348" t="s">
        <v>664</v>
      </c>
      <c r="C167" s="41">
        <v>31</v>
      </c>
      <c r="D167" s="42">
        <v>532</v>
      </c>
      <c r="E167" s="52" t="s">
        <v>22</v>
      </c>
      <c r="F167" s="52" t="s">
        <v>23</v>
      </c>
      <c r="G167" s="58">
        <v>193.6</v>
      </c>
      <c r="H167" s="58">
        <v>0</v>
      </c>
      <c r="I167" s="43">
        <v>193.6</v>
      </c>
      <c r="J167" s="43">
        <v>0</v>
      </c>
      <c r="K167" s="43">
        <v>193.6</v>
      </c>
      <c r="L167" s="43">
        <v>0</v>
      </c>
      <c r="M167" s="345" t="s">
        <v>237</v>
      </c>
      <c r="N167" s="350" t="s">
        <v>665</v>
      </c>
      <c r="O167" s="350"/>
      <c r="P167" s="350"/>
      <c r="Q167" s="350"/>
      <c r="R167" s="342"/>
      <c r="S167" s="52">
        <v>10</v>
      </c>
      <c r="T167" s="43">
        <v>168</v>
      </c>
      <c r="U167" s="43">
        <v>193.6</v>
      </c>
      <c r="V167" s="43">
        <v>0</v>
      </c>
      <c r="W167" s="43" t="s">
        <v>33</v>
      </c>
      <c r="X167" s="43"/>
      <c r="Y167" s="44"/>
    </row>
    <row r="168" spans="1:25" s="46" customFormat="1" ht="58.15" customHeight="1" x14ac:dyDescent="0.25">
      <c r="A168" s="349"/>
      <c r="B168" s="348"/>
      <c r="C168" s="41">
        <v>31</v>
      </c>
      <c r="D168" s="42">
        <v>584</v>
      </c>
      <c r="E168" s="52" t="s">
        <v>22</v>
      </c>
      <c r="F168" s="52" t="s">
        <v>23</v>
      </c>
      <c r="G168" s="58">
        <v>242</v>
      </c>
      <c r="H168" s="58">
        <v>0</v>
      </c>
      <c r="I168" s="43">
        <v>242</v>
      </c>
      <c r="J168" s="43">
        <v>0</v>
      </c>
      <c r="K168" s="43">
        <v>242</v>
      </c>
      <c r="L168" s="43">
        <v>0</v>
      </c>
      <c r="M168" s="347"/>
      <c r="N168" s="351"/>
      <c r="O168" s="351"/>
      <c r="P168" s="351"/>
      <c r="Q168" s="351"/>
      <c r="R168" s="344"/>
      <c r="S168" s="52">
        <v>9</v>
      </c>
      <c r="T168" s="43">
        <v>168</v>
      </c>
      <c r="U168" s="43">
        <v>242</v>
      </c>
      <c r="V168" s="43">
        <v>0</v>
      </c>
      <c r="W168" s="43" t="s">
        <v>43</v>
      </c>
      <c r="X168" s="43"/>
      <c r="Y168" s="44"/>
    </row>
    <row r="169" spans="1:25" s="46" customFormat="1" ht="58.15" customHeight="1" x14ac:dyDescent="0.25">
      <c r="A169" s="52">
        <v>122</v>
      </c>
      <c r="B169" s="51" t="s">
        <v>667</v>
      </c>
      <c r="C169" s="41">
        <v>31</v>
      </c>
      <c r="D169" s="42">
        <v>404</v>
      </c>
      <c r="E169" s="52" t="s">
        <v>22</v>
      </c>
      <c r="F169" s="52" t="s">
        <v>23</v>
      </c>
      <c r="G169" s="58">
        <v>698.8</v>
      </c>
      <c r="H169" s="58">
        <v>0</v>
      </c>
      <c r="I169" s="43">
        <v>698.8</v>
      </c>
      <c r="J169" s="43">
        <v>0</v>
      </c>
      <c r="K169" s="43">
        <v>698.8</v>
      </c>
      <c r="L169" s="43">
        <v>0</v>
      </c>
      <c r="M169" s="51" t="s">
        <v>240</v>
      </c>
      <c r="N169" s="43" t="s">
        <v>241</v>
      </c>
      <c r="O169" s="43" t="s">
        <v>242</v>
      </c>
      <c r="P169" s="43" t="s">
        <v>28</v>
      </c>
      <c r="Q169" s="43" t="s">
        <v>29</v>
      </c>
      <c r="R169" s="52">
        <v>31</v>
      </c>
      <c r="S169" s="52">
        <v>404</v>
      </c>
      <c r="T169" s="43">
        <v>698.8</v>
      </c>
      <c r="U169" s="43">
        <v>698.8</v>
      </c>
      <c r="V169" s="43">
        <v>0</v>
      </c>
      <c r="W169" s="43"/>
      <c r="X169" s="43"/>
      <c r="Y169" s="44"/>
    </row>
    <row r="170" spans="1:25" s="46" customFormat="1" ht="58.15" customHeight="1" x14ac:dyDescent="0.25">
      <c r="A170" s="52">
        <v>123</v>
      </c>
      <c r="B170" s="51" t="s">
        <v>668</v>
      </c>
      <c r="C170" s="41">
        <v>37</v>
      </c>
      <c r="D170" s="42">
        <v>23</v>
      </c>
      <c r="E170" s="52" t="s">
        <v>22</v>
      </c>
      <c r="F170" s="52" t="s">
        <v>23</v>
      </c>
      <c r="G170" s="58">
        <v>347.9</v>
      </c>
      <c r="H170" s="58">
        <v>0</v>
      </c>
      <c r="I170" s="43">
        <v>347.9</v>
      </c>
      <c r="J170" s="43">
        <v>0</v>
      </c>
      <c r="K170" s="43">
        <v>347.9</v>
      </c>
      <c r="L170" s="43">
        <v>0</v>
      </c>
      <c r="M170" s="51" t="s">
        <v>668</v>
      </c>
      <c r="N170" s="43" t="s">
        <v>669</v>
      </c>
      <c r="O170" s="43"/>
      <c r="P170" s="43"/>
      <c r="Q170" s="43"/>
      <c r="R170" s="52"/>
      <c r="S170" s="52">
        <v>4</v>
      </c>
      <c r="T170" s="43">
        <v>240</v>
      </c>
      <c r="U170" s="43">
        <v>347.9</v>
      </c>
      <c r="V170" s="43">
        <v>0</v>
      </c>
      <c r="W170" s="43" t="s">
        <v>72</v>
      </c>
      <c r="X170" s="43"/>
      <c r="Y170" s="44"/>
    </row>
    <row r="171" spans="1:25" s="46" customFormat="1" ht="58.15" customHeight="1" x14ac:dyDescent="0.25">
      <c r="A171" s="52">
        <v>124</v>
      </c>
      <c r="B171" s="51" t="s">
        <v>243</v>
      </c>
      <c r="C171" s="41">
        <v>31</v>
      </c>
      <c r="D171" s="42">
        <v>535</v>
      </c>
      <c r="E171" s="52" t="s">
        <v>22</v>
      </c>
      <c r="F171" s="52" t="s">
        <v>23</v>
      </c>
      <c r="G171" s="58">
        <v>431.9</v>
      </c>
      <c r="H171" s="58">
        <v>0</v>
      </c>
      <c r="I171" s="43">
        <v>431.9</v>
      </c>
      <c r="J171" s="43">
        <v>0</v>
      </c>
      <c r="K171" s="43">
        <v>431.9</v>
      </c>
      <c r="L171" s="43">
        <v>0</v>
      </c>
      <c r="M171" s="51" t="s">
        <v>243</v>
      </c>
      <c r="N171" s="43" t="s">
        <v>244</v>
      </c>
      <c r="O171" s="43" t="s">
        <v>245</v>
      </c>
      <c r="P171" s="43" t="s">
        <v>28</v>
      </c>
      <c r="Q171" s="43" t="s">
        <v>29</v>
      </c>
      <c r="R171" s="52">
        <v>31</v>
      </c>
      <c r="S171" s="52">
        <v>535</v>
      </c>
      <c r="T171" s="43">
        <v>431.9</v>
      </c>
      <c r="U171" s="43">
        <v>431.9</v>
      </c>
      <c r="V171" s="43">
        <v>0</v>
      </c>
      <c r="W171" s="43"/>
      <c r="X171" s="43"/>
      <c r="Y171" s="44"/>
    </row>
    <row r="172" spans="1:25" s="46" customFormat="1" ht="79.150000000000006" customHeight="1" x14ac:dyDescent="0.25">
      <c r="A172" s="52">
        <v>125</v>
      </c>
      <c r="B172" s="43" t="s">
        <v>246</v>
      </c>
      <c r="C172" s="41">
        <v>31</v>
      </c>
      <c r="D172" s="42">
        <v>562</v>
      </c>
      <c r="E172" s="52" t="s">
        <v>22</v>
      </c>
      <c r="F172" s="52" t="s">
        <v>23</v>
      </c>
      <c r="G172" s="58">
        <v>143.1</v>
      </c>
      <c r="H172" s="58">
        <v>0</v>
      </c>
      <c r="I172" s="43">
        <v>143.1</v>
      </c>
      <c r="J172" s="43">
        <v>0</v>
      </c>
      <c r="K172" s="43">
        <v>143.1</v>
      </c>
      <c r="L172" s="43">
        <v>0</v>
      </c>
      <c r="M172" s="43" t="s">
        <v>246</v>
      </c>
      <c r="N172" s="43" t="s">
        <v>670</v>
      </c>
      <c r="O172" s="43"/>
      <c r="P172" s="43"/>
      <c r="Q172" s="43"/>
      <c r="R172" s="52"/>
      <c r="S172" s="52">
        <v>4</v>
      </c>
      <c r="T172" s="43">
        <v>192</v>
      </c>
      <c r="U172" s="43">
        <v>143.1</v>
      </c>
      <c r="V172" s="43">
        <v>0</v>
      </c>
      <c r="W172" s="43" t="s">
        <v>33</v>
      </c>
      <c r="X172" s="43"/>
      <c r="Y172" s="44"/>
    </row>
    <row r="173" spans="1:25" s="46" customFormat="1" ht="58.15" customHeight="1" x14ac:dyDescent="0.25">
      <c r="A173" s="52">
        <v>126</v>
      </c>
      <c r="B173" s="51" t="s">
        <v>671</v>
      </c>
      <c r="C173" s="41">
        <v>31</v>
      </c>
      <c r="D173" s="42">
        <v>634</v>
      </c>
      <c r="E173" s="52" t="s">
        <v>22</v>
      </c>
      <c r="F173" s="52" t="s">
        <v>23</v>
      </c>
      <c r="G173" s="58">
        <v>288.7</v>
      </c>
      <c r="H173" s="58">
        <v>0</v>
      </c>
      <c r="I173" s="43">
        <v>288.7</v>
      </c>
      <c r="J173" s="43">
        <v>0</v>
      </c>
      <c r="K173" s="43">
        <v>288.7</v>
      </c>
      <c r="L173" s="43">
        <v>0</v>
      </c>
      <c r="M173" s="43" t="s">
        <v>672</v>
      </c>
      <c r="N173" s="43" t="s">
        <v>673</v>
      </c>
      <c r="O173" s="43"/>
      <c r="P173" s="43"/>
      <c r="Q173" s="43"/>
      <c r="R173" s="52"/>
      <c r="S173" s="52">
        <v>7</v>
      </c>
      <c r="T173" s="43">
        <v>240</v>
      </c>
      <c r="U173" s="43">
        <v>288.7</v>
      </c>
      <c r="V173" s="43">
        <v>0</v>
      </c>
      <c r="W173" s="43" t="s">
        <v>33</v>
      </c>
      <c r="X173" s="43"/>
      <c r="Y173" s="44"/>
    </row>
    <row r="174" spans="1:25" s="46" customFormat="1" ht="58.15" customHeight="1" x14ac:dyDescent="0.25">
      <c r="A174" s="52">
        <v>127</v>
      </c>
      <c r="B174" s="51" t="s">
        <v>674</v>
      </c>
      <c r="C174" s="41">
        <v>31</v>
      </c>
      <c r="D174" s="42">
        <v>680</v>
      </c>
      <c r="E174" s="52" t="s">
        <v>22</v>
      </c>
      <c r="F174" s="52" t="s">
        <v>23</v>
      </c>
      <c r="G174" s="58">
        <v>233.5</v>
      </c>
      <c r="H174" s="58">
        <v>0</v>
      </c>
      <c r="I174" s="43">
        <v>233.5</v>
      </c>
      <c r="J174" s="43">
        <v>0</v>
      </c>
      <c r="K174" s="43">
        <v>233.5</v>
      </c>
      <c r="L174" s="43">
        <v>0</v>
      </c>
      <c r="M174" s="51" t="s">
        <v>250</v>
      </c>
      <c r="N174" s="43" t="s">
        <v>251</v>
      </c>
      <c r="O174" s="43" t="s">
        <v>252</v>
      </c>
      <c r="P174" s="43" t="s">
        <v>28</v>
      </c>
      <c r="Q174" s="43" t="s">
        <v>29</v>
      </c>
      <c r="R174" s="52">
        <v>31</v>
      </c>
      <c r="S174" s="52">
        <v>680</v>
      </c>
      <c r="T174" s="43">
        <v>233.5</v>
      </c>
      <c r="U174" s="43">
        <v>233.5</v>
      </c>
      <c r="V174" s="43">
        <v>0</v>
      </c>
      <c r="W174" s="43"/>
      <c r="X174" s="43"/>
      <c r="Y174" s="44"/>
    </row>
    <row r="175" spans="1:25" s="46" customFormat="1" ht="58.15" customHeight="1" x14ac:dyDescent="0.25">
      <c r="A175" s="349">
        <v>128</v>
      </c>
      <c r="B175" s="348" t="s">
        <v>675</v>
      </c>
      <c r="C175" s="41">
        <v>37</v>
      </c>
      <c r="D175" s="42">
        <v>15</v>
      </c>
      <c r="E175" s="52" t="s">
        <v>22</v>
      </c>
      <c r="F175" s="52" t="s">
        <v>23</v>
      </c>
      <c r="G175" s="58">
        <v>163.30000000000001</v>
      </c>
      <c r="H175" s="58">
        <v>0</v>
      </c>
      <c r="I175" s="43">
        <v>163.30000000000001</v>
      </c>
      <c r="J175" s="43">
        <v>0</v>
      </c>
      <c r="K175" s="43">
        <v>163.30000000000001</v>
      </c>
      <c r="L175" s="43">
        <v>0</v>
      </c>
      <c r="M175" s="345" t="s">
        <v>253</v>
      </c>
      <c r="N175" s="350" t="s">
        <v>254</v>
      </c>
      <c r="O175" s="350" t="s">
        <v>255</v>
      </c>
      <c r="P175" s="350" t="s">
        <v>28</v>
      </c>
      <c r="Q175" s="350" t="s">
        <v>29</v>
      </c>
      <c r="R175" s="52">
        <v>37</v>
      </c>
      <c r="S175" s="52">
        <v>15</v>
      </c>
      <c r="T175" s="43">
        <v>163.30000000000001</v>
      </c>
      <c r="U175" s="43">
        <v>163.30000000000001</v>
      </c>
      <c r="V175" s="43">
        <v>0</v>
      </c>
      <c r="W175" s="43"/>
      <c r="X175" s="43"/>
      <c r="Y175" s="44"/>
    </row>
    <row r="176" spans="1:25" s="46" customFormat="1" ht="58.15" customHeight="1" x14ac:dyDescent="0.25">
      <c r="A176" s="349"/>
      <c r="B176" s="348"/>
      <c r="C176" s="41">
        <v>37</v>
      </c>
      <c r="D176" s="42">
        <v>51</v>
      </c>
      <c r="E176" s="52" t="s">
        <v>22</v>
      </c>
      <c r="F176" s="52" t="s">
        <v>23</v>
      </c>
      <c r="G176" s="58">
        <v>487.7</v>
      </c>
      <c r="H176" s="58">
        <v>0</v>
      </c>
      <c r="I176" s="43">
        <v>487.7</v>
      </c>
      <c r="J176" s="43">
        <v>0</v>
      </c>
      <c r="K176" s="43">
        <v>487.7</v>
      </c>
      <c r="L176" s="43">
        <v>0</v>
      </c>
      <c r="M176" s="347"/>
      <c r="N176" s="351"/>
      <c r="O176" s="351"/>
      <c r="P176" s="351"/>
      <c r="Q176" s="351"/>
      <c r="R176" s="52">
        <v>37</v>
      </c>
      <c r="S176" s="52">
        <v>51</v>
      </c>
      <c r="T176" s="43">
        <v>487.7</v>
      </c>
      <c r="U176" s="43">
        <v>487.7</v>
      </c>
      <c r="V176" s="43">
        <v>0</v>
      </c>
      <c r="W176" s="43"/>
      <c r="X176" s="43"/>
      <c r="Y176" s="44"/>
    </row>
    <row r="177" spans="1:25" s="46" customFormat="1" ht="58.15" customHeight="1" x14ac:dyDescent="0.25">
      <c r="A177" s="349">
        <v>129</v>
      </c>
      <c r="B177" s="348" t="s">
        <v>676</v>
      </c>
      <c r="C177" s="41">
        <v>31</v>
      </c>
      <c r="D177" s="42">
        <v>389</v>
      </c>
      <c r="E177" s="52" t="s">
        <v>22</v>
      </c>
      <c r="F177" s="52" t="s">
        <v>23</v>
      </c>
      <c r="G177" s="58">
        <v>173.5</v>
      </c>
      <c r="H177" s="58">
        <v>0</v>
      </c>
      <c r="I177" s="43">
        <v>173.5</v>
      </c>
      <c r="J177" s="43">
        <v>0</v>
      </c>
      <c r="K177" s="43">
        <v>173.5</v>
      </c>
      <c r="L177" s="43">
        <v>0</v>
      </c>
      <c r="M177" s="350" t="s">
        <v>676</v>
      </c>
      <c r="N177" s="350" t="s">
        <v>677</v>
      </c>
      <c r="O177" s="350"/>
      <c r="P177" s="350"/>
      <c r="Q177" s="350"/>
      <c r="R177" s="342"/>
      <c r="S177" s="52">
        <v>14</v>
      </c>
      <c r="T177" s="43">
        <v>360</v>
      </c>
      <c r="U177" s="43">
        <v>173.5</v>
      </c>
      <c r="V177" s="43">
        <v>186.5</v>
      </c>
      <c r="W177" s="43" t="s">
        <v>24</v>
      </c>
      <c r="X177" s="43"/>
      <c r="Y177" s="44"/>
    </row>
    <row r="178" spans="1:25" s="46" customFormat="1" ht="58.15" customHeight="1" x14ac:dyDescent="0.25">
      <c r="A178" s="349"/>
      <c r="B178" s="348"/>
      <c r="C178" s="41">
        <v>31</v>
      </c>
      <c r="D178" s="42">
        <v>392</v>
      </c>
      <c r="E178" s="52" t="s">
        <v>22</v>
      </c>
      <c r="F178" s="52" t="s">
        <v>23</v>
      </c>
      <c r="G178" s="58">
        <v>190.8</v>
      </c>
      <c r="H178" s="58">
        <v>0</v>
      </c>
      <c r="I178" s="43">
        <v>190.8</v>
      </c>
      <c r="J178" s="43">
        <v>0</v>
      </c>
      <c r="K178" s="43">
        <v>190.8</v>
      </c>
      <c r="L178" s="43">
        <v>0</v>
      </c>
      <c r="M178" s="356"/>
      <c r="N178" s="356"/>
      <c r="O178" s="356"/>
      <c r="P178" s="356"/>
      <c r="Q178" s="356"/>
      <c r="R178" s="343"/>
      <c r="S178" s="52">
        <v>15</v>
      </c>
      <c r="T178" s="43">
        <v>96</v>
      </c>
      <c r="U178" s="43">
        <v>190.8</v>
      </c>
      <c r="V178" s="43">
        <v>0</v>
      </c>
      <c r="W178" s="43" t="s">
        <v>24</v>
      </c>
      <c r="X178" s="43"/>
      <c r="Y178" s="44"/>
    </row>
    <row r="179" spans="1:25" s="46" customFormat="1" ht="58.15" customHeight="1" x14ac:dyDescent="0.25">
      <c r="A179" s="349"/>
      <c r="B179" s="348"/>
      <c r="C179" s="41">
        <v>31</v>
      </c>
      <c r="D179" s="42">
        <v>531</v>
      </c>
      <c r="E179" s="52" t="s">
        <v>22</v>
      </c>
      <c r="F179" s="52" t="s">
        <v>23</v>
      </c>
      <c r="G179" s="58">
        <v>383.5</v>
      </c>
      <c r="H179" s="58">
        <v>0</v>
      </c>
      <c r="I179" s="43">
        <v>383.5</v>
      </c>
      <c r="J179" s="43">
        <v>0</v>
      </c>
      <c r="K179" s="43">
        <v>383.5</v>
      </c>
      <c r="L179" s="43">
        <v>0</v>
      </c>
      <c r="M179" s="356"/>
      <c r="N179" s="356"/>
      <c r="O179" s="356"/>
      <c r="P179" s="356"/>
      <c r="Q179" s="356"/>
      <c r="R179" s="343"/>
      <c r="S179" s="52">
        <v>7</v>
      </c>
      <c r="T179" s="43">
        <v>288</v>
      </c>
      <c r="U179" s="43">
        <v>383.5</v>
      </c>
      <c r="V179" s="43">
        <v>0</v>
      </c>
      <c r="W179" s="43" t="s">
        <v>33</v>
      </c>
      <c r="X179" s="43"/>
      <c r="Y179" s="44"/>
    </row>
    <row r="180" spans="1:25" s="46" customFormat="1" ht="58.15" customHeight="1" x14ac:dyDescent="0.25">
      <c r="A180" s="349"/>
      <c r="B180" s="348"/>
      <c r="C180" s="41">
        <v>31</v>
      </c>
      <c r="D180" s="42">
        <v>684</v>
      </c>
      <c r="E180" s="52" t="s">
        <v>22</v>
      </c>
      <c r="F180" s="52" t="s">
        <v>23</v>
      </c>
      <c r="G180" s="58">
        <v>191.6</v>
      </c>
      <c r="H180" s="58">
        <v>0</v>
      </c>
      <c r="I180" s="43">
        <v>191.6</v>
      </c>
      <c r="J180" s="43">
        <v>0</v>
      </c>
      <c r="K180" s="43">
        <v>191.6</v>
      </c>
      <c r="L180" s="43">
        <v>0</v>
      </c>
      <c r="M180" s="351"/>
      <c r="N180" s="351"/>
      <c r="O180" s="351"/>
      <c r="P180" s="351"/>
      <c r="Q180" s="351"/>
      <c r="R180" s="344"/>
      <c r="S180" s="52">
        <v>6</v>
      </c>
      <c r="T180" s="43">
        <v>168</v>
      </c>
      <c r="U180" s="43">
        <v>191.6</v>
      </c>
      <c r="V180" s="43">
        <v>0</v>
      </c>
      <c r="W180" s="43" t="s">
        <v>43</v>
      </c>
      <c r="X180" s="43"/>
      <c r="Y180" s="44"/>
    </row>
    <row r="181" spans="1:25" s="46" customFormat="1" ht="58.15" customHeight="1" x14ac:dyDescent="0.25">
      <c r="A181" s="52">
        <v>130</v>
      </c>
      <c r="B181" s="51" t="s">
        <v>256</v>
      </c>
      <c r="C181" s="41">
        <v>31</v>
      </c>
      <c r="D181" s="42">
        <v>405</v>
      </c>
      <c r="E181" s="52" t="s">
        <v>22</v>
      </c>
      <c r="F181" s="52" t="s">
        <v>23</v>
      </c>
      <c r="G181" s="58">
        <v>437.7</v>
      </c>
      <c r="H181" s="58">
        <v>0</v>
      </c>
      <c r="I181" s="43">
        <v>437.7</v>
      </c>
      <c r="J181" s="43">
        <v>0</v>
      </c>
      <c r="K181" s="43">
        <v>437.7</v>
      </c>
      <c r="L181" s="43">
        <v>0</v>
      </c>
      <c r="M181" s="43" t="s">
        <v>256</v>
      </c>
      <c r="N181" s="43" t="s">
        <v>678</v>
      </c>
      <c r="O181" s="43"/>
      <c r="P181" s="43"/>
      <c r="Q181" s="43"/>
      <c r="R181" s="52"/>
      <c r="S181" s="52">
        <v>7</v>
      </c>
      <c r="T181" s="43">
        <v>240</v>
      </c>
      <c r="U181" s="43">
        <v>437.7</v>
      </c>
      <c r="V181" s="43">
        <v>0</v>
      </c>
      <c r="W181" s="43" t="s">
        <v>24</v>
      </c>
      <c r="X181" s="43"/>
      <c r="Y181" s="44"/>
    </row>
    <row r="182" spans="1:25" s="46" customFormat="1" ht="58.15" customHeight="1" x14ac:dyDescent="0.25">
      <c r="A182" s="342">
        <v>131</v>
      </c>
      <c r="B182" s="345" t="s">
        <v>683</v>
      </c>
      <c r="C182" s="41">
        <v>31</v>
      </c>
      <c r="D182" s="42">
        <v>626</v>
      </c>
      <c r="E182" s="52" t="s">
        <v>22</v>
      </c>
      <c r="F182" s="52" t="s">
        <v>23</v>
      </c>
      <c r="G182" s="58">
        <v>254.7</v>
      </c>
      <c r="H182" s="58">
        <v>0</v>
      </c>
      <c r="I182" s="43">
        <v>254.7</v>
      </c>
      <c r="J182" s="43">
        <v>0</v>
      </c>
      <c r="K182" s="43">
        <v>254.7</v>
      </c>
      <c r="L182" s="43">
        <v>0</v>
      </c>
      <c r="M182" s="345" t="s">
        <v>709</v>
      </c>
      <c r="N182" s="350" t="s">
        <v>710</v>
      </c>
      <c r="O182" s="350"/>
      <c r="P182" s="350"/>
      <c r="Q182" s="350"/>
      <c r="R182" s="342"/>
      <c r="S182" s="52">
        <v>10</v>
      </c>
      <c r="T182" s="43">
        <v>216</v>
      </c>
      <c r="U182" s="43">
        <v>254.7</v>
      </c>
      <c r="V182" s="43">
        <v>0</v>
      </c>
      <c r="W182" s="43" t="s">
        <v>33</v>
      </c>
      <c r="X182" s="43"/>
      <c r="Y182" s="44"/>
    </row>
    <row r="183" spans="1:25" s="46" customFormat="1" ht="58.15" customHeight="1" x14ac:dyDescent="0.25">
      <c r="A183" s="344"/>
      <c r="B183" s="347"/>
      <c r="C183" s="41">
        <v>62</v>
      </c>
      <c r="D183" s="42">
        <v>50</v>
      </c>
      <c r="E183" s="52" t="s">
        <v>22</v>
      </c>
      <c r="F183" s="52" t="s">
        <v>23</v>
      </c>
      <c r="G183" s="58">
        <v>253.8</v>
      </c>
      <c r="H183" s="58">
        <v>0</v>
      </c>
      <c r="I183" s="43">
        <v>253.8</v>
      </c>
      <c r="J183" s="43">
        <v>0</v>
      </c>
      <c r="K183" s="43">
        <v>253.8</v>
      </c>
      <c r="L183" s="43">
        <v>0</v>
      </c>
      <c r="M183" s="347"/>
      <c r="N183" s="351"/>
      <c r="O183" s="351"/>
      <c r="P183" s="351"/>
      <c r="Q183" s="351"/>
      <c r="R183" s="344"/>
      <c r="S183" s="52">
        <v>1</v>
      </c>
      <c r="T183" s="43">
        <v>216</v>
      </c>
      <c r="U183" s="43">
        <v>253.8</v>
      </c>
      <c r="V183" s="43">
        <v>0</v>
      </c>
      <c r="W183" s="43" t="s">
        <v>72</v>
      </c>
      <c r="X183" s="43"/>
      <c r="Y183" s="44"/>
    </row>
    <row r="184" spans="1:25" s="46" customFormat="1" ht="58.15" customHeight="1" x14ac:dyDescent="0.25">
      <c r="A184" s="52">
        <v>132</v>
      </c>
      <c r="B184" s="51" t="s">
        <v>682</v>
      </c>
      <c r="C184" s="41">
        <v>62</v>
      </c>
      <c r="D184" s="42">
        <v>54</v>
      </c>
      <c r="E184" s="52" t="s">
        <v>22</v>
      </c>
      <c r="F184" s="52" t="s">
        <v>23</v>
      </c>
      <c r="G184" s="58">
        <v>270.60000000000002</v>
      </c>
      <c r="H184" s="58">
        <v>0</v>
      </c>
      <c r="I184" s="43">
        <v>270.60000000000002</v>
      </c>
      <c r="J184" s="43">
        <v>0</v>
      </c>
      <c r="K184" s="43">
        <v>270.60000000000002</v>
      </c>
      <c r="L184" s="43">
        <v>0</v>
      </c>
      <c r="M184" s="43" t="s">
        <v>682</v>
      </c>
      <c r="N184" s="43" t="s">
        <v>711</v>
      </c>
      <c r="O184" s="43"/>
      <c r="P184" s="43"/>
      <c r="Q184" s="43"/>
      <c r="R184" s="52"/>
      <c r="S184" s="52">
        <v>9</v>
      </c>
      <c r="T184" s="43">
        <v>120</v>
      </c>
      <c r="U184" s="43">
        <v>270.60000000000002</v>
      </c>
      <c r="V184" s="43">
        <v>0</v>
      </c>
      <c r="W184" s="43" t="s">
        <v>72</v>
      </c>
      <c r="X184" s="43"/>
      <c r="Y184" s="44"/>
    </row>
    <row r="185" spans="1:25" s="46" customFormat="1" ht="58.15" customHeight="1" x14ac:dyDescent="0.25">
      <c r="A185" s="52">
        <v>133</v>
      </c>
      <c r="B185" s="51" t="s">
        <v>106</v>
      </c>
      <c r="C185" s="41">
        <v>62</v>
      </c>
      <c r="D185" s="42">
        <v>51</v>
      </c>
      <c r="E185" s="52" t="s">
        <v>22</v>
      </c>
      <c r="F185" s="52" t="s">
        <v>23</v>
      </c>
      <c r="G185" s="58">
        <v>179.3</v>
      </c>
      <c r="H185" s="58">
        <v>0</v>
      </c>
      <c r="I185" s="43">
        <v>179.3</v>
      </c>
      <c r="J185" s="43">
        <v>0</v>
      </c>
      <c r="K185" s="43">
        <v>179.3</v>
      </c>
      <c r="L185" s="43">
        <v>0</v>
      </c>
      <c r="M185" s="43" t="s">
        <v>106</v>
      </c>
      <c r="N185" s="43" t="s">
        <v>712</v>
      </c>
      <c r="O185" s="43"/>
      <c r="P185" s="43"/>
      <c r="Q185" s="43"/>
      <c r="R185" s="52"/>
      <c r="S185" s="52">
        <v>7</v>
      </c>
      <c r="T185" s="43">
        <v>120</v>
      </c>
      <c r="U185" s="43">
        <v>179.3</v>
      </c>
      <c r="V185" s="43">
        <v>0</v>
      </c>
      <c r="W185" s="43" t="s">
        <v>72</v>
      </c>
      <c r="X185" s="43"/>
      <c r="Y185" s="44"/>
    </row>
    <row r="186" spans="1:25" s="46" customFormat="1" ht="58.15" customHeight="1" x14ac:dyDescent="0.25">
      <c r="A186" s="52">
        <v>134</v>
      </c>
      <c r="B186" s="51" t="s">
        <v>723</v>
      </c>
      <c r="C186" s="41">
        <v>62</v>
      </c>
      <c r="D186" s="42">
        <v>118</v>
      </c>
      <c r="E186" s="52" t="s">
        <v>22</v>
      </c>
      <c r="F186" s="52" t="s">
        <v>23</v>
      </c>
      <c r="G186" s="45">
        <v>197.1</v>
      </c>
      <c r="H186" s="45">
        <v>0</v>
      </c>
      <c r="I186" s="43">
        <v>116.1</v>
      </c>
      <c r="J186" s="43">
        <v>81</v>
      </c>
      <c r="K186" s="43">
        <v>197.1</v>
      </c>
      <c r="L186" s="43">
        <v>0</v>
      </c>
      <c r="M186" s="43" t="s">
        <v>713</v>
      </c>
      <c r="N186" s="43" t="s">
        <v>714</v>
      </c>
      <c r="O186" s="43"/>
      <c r="P186" s="43"/>
      <c r="Q186" s="43"/>
      <c r="R186" s="52"/>
      <c r="S186" s="52">
        <v>5</v>
      </c>
      <c r="T186" s="43">
        <v>192</v>
      </c>
      <c r="U186" s="43">
        <v>197.1</v>
      </c>
      <c r="V186" s="43">
        <v>0</v>
      </c>
      <c r="W186" s="43" t="s">
        <v>220</v>
      </c>
      <c r="X186" s="43"/>
      <c r="Y186" s="44"/>
    </row>
    <row r="187" spans="1:25" s="46" customFormat="1" ht="58.15" customHeight="1" x14ac:dyDescent="0.25">
      <c r="A187" s="342">
        <v>135</v>
      </c>
      <c r="B187" s="345" t="s">
        <v>693</v>
      </c>
      <c r="C187" s="352">
        <v>62</v>
      </c>
      <c r="D187" s="354">
        <v>53</v>
      </c>
      <c r="E187" s="342" t="s">
        <v>22</v>
      </c>
      <c r="F187" s="342" t="s">
        <v>23</v>
      </c>
      <c r="G187" s="366">
        <v>915.7</v>
      </c>
      <c r="H187" s="366">
        <v>0</v>
      </c>
      <c r="I187" s="350">
        <v>915.7</v>
      </c>
      <c r="J187" s="350">
        <v>0</v>
      </c>
      <c r="K187" s="350">
        <v>915.7</v>
      </c>
      <c r="L187" s="350">
        <v>0</v>
      </c>
      <c r="M187" s="43" t="s">
        <v>715</v>
      </c>
      <c r="N187" s="43" t="s">
        <v>716</v>
      </c>
      <c r="O187" s="43"/>
      <c r="P187" s="43"/>
      <c r="Q187" s="43"/>
      <c r="R187" s="52"/>
      <c r="S187" s="52">
        <v>1</v>
      </c>
      <c r="T187" s="43">
        <v>288</v>
      </c>
      <c r="U187" s="350">
        <v>915.7</v>
      </c>
      <c r="V187" s="43">
        <v>0</v>
      </c>
      <c r="W187" s="43" t="s">
        <v>72</v>
      </c>
      <c r="X187" s="43"/>
      <c r="Y187" s="44"/>
    </row>
    <row r="188" spans="1:25" s="46" customFormat="1" ht="58.15" customHeight="1" x14ac:dyDescent="0.25">
      <c r="A188" s="344"/>
      <c r="B188" s="347"/>
      <c r="C188" s="353"/>
      <c r="D188" s="355"/>
      <c r="E188" s="344"/>
      <c r="F188" s="344"/>
      <c r="G188" s="367"/>
      <c r="H188" s="367"/>
      <c r="I188" s="351"/>
      <c r="J188" s="351"/>
      <c r="K188" s="351"/>
      <c r="L188" s="351"/>
      <c r="M188" s="43" t="s">
        <v>717</v>
      </c>
      <c r="N188" s="43" t="s">
        <v>718</v>
      </c>
      <c r="O188" s="43"/>
      <c r="P188" s="43"/>
      <c r="Q188" s="43"/>
      <c r="R188" s="52"/>
      <c r="S188" s="52">
        <v>6</v>
      </c>
      <c r="T188" s="43">
        <v>360</v>
      </c>
      <c r="U188" s="351"/>
      <c r="V188" s="43">
        <v>0</v>
      </c>
      <c r="W188" s="43" t="s">
        <v>72</v>
      </c>
      <c r="X188" s="43"/>
      <c r="Y188" s="44"/>
    </row>
    <row r="189" spans="1:25" s="46" customFormat="1" ht="58.15" customHeight="1" x14ac:dyDescent="0.25">
      <c r="A189" s="52">
        <v>136</v>
      </c>
      <c r="B189" s="51" t="s">
        <v>699</v>
      </c>
      <c r="C189" s="41">
        <v>62</v>
      </c>
      <c r="D189" s="42">
        <v>104</v>
      </c>
      <c r="E189" s="52" t="s">
        <v>22</v>
      </c>
      <c r="F189" s="52" t="s">
        <v>23</v>
      </c>
      <c r="G189" s="45">
        <v>275</v>
      </c>
      <c r="H189" s="45">
        <v>0</v>
      </c>
      <c r="I189" s="43">
        <v>238.1</v>
      </c>
      <c r="J189" s="43">
        <v>36.9</v>
      </c>
      <c r="K189" s="43">
        <v>275</v>
      </c>
      <c r="L189" s="43">
        <v>0</v>
      </c>
      <c r="M189" s="43" t="s">
        <v>699</v>
      </c>
      <c r="N189" s="43" t="s">
        <v>700</v>
      </c>
      <c r="O189" s="43"/>
      <c r="P189" s="43"/>
      <c r="Q189" s="43"/>
      <c r="R189" s="52"/>
      <c r="S189" s="52">
        <v>2</v>
      </c>
      <c r="T189" s="43">
        <v>240</v>
      </c>
      <c r="U189" s="43">
        <v>275</v>
      </c>
      <c r="V189" s="43">
        <v>0</v>
      </c>
      <c r="W189" s="43" t="s">
        <v>220</v>
      </c>
      <c r="X189" s="43"/>
      <c r="Y189" s="44"/>
    </row>
    <row r="190" spans="1:25" s="46" customFormat="1" ht="58.15" customHeight="1" x14ac:dyDescent="0.25">
      <c r="A190" s="52">
        <v>137</v>
      </c>
      <c r="B190" s="51" t="s">
        <v>701</v>
      </c>
      <c r="C190" s="41">
        <v>62</v>
      </c>
      <c r="D190" s="42">
        <v>104</v>
      </c>
      <c r="E190" s="52" t="s">
        <v>22</v>
      </c>
      <c r="F190" s="52" t="s">
        <v>23</v>
      </c>
      <c r="G190" s="45">
        <v>275</v>
      </c>
      <c r="H190" s="45"/>
      <c r="I190" s="43">
        <v>274</v>
      </c>
      <c r="J190" s="43">
        <v>1</v>
      </c>
      <c r="K190" s="43">
        <v>275</v>
      </c>
      <c r="L190" s="43">
        <v>0</v>
      </c>
      <c r="M190" s="43" t="s">
        <v>701</v>
      </c>
      <c r="N190" s="43" t="s">
        <v>702</v>
      </c>
      <c r="O190" s="43"/>
      <c r="P190" s="43"/>
      <c r="Q190" s="43"/>
      <c r="R190" s="52"/>
      <c r="S190" s="52">
        <v>12</v>
      </c>
      <c r="T190" s="43">
        <v>240</v>
      </c>
      <c r="U190" s="43">
        <v>275</v>
      </c>
      <c r="V190" s="43">
        <v>0</v>
      </c>
      <c r="W190" s="43" t="s">
        <v>43</v>
      </c>
      <c r="X190" s="43"/>
      <c r="Y190" s="44"/>
    </row>
    <row r="191" spans="1:25" s="46" customFormat="1" ht="58.15" customHeight="1" x14ac:dyDescent="0.25">
      <c r="A191" s="52">
        <v>138</v>
      </c>
      <c r="B191" s="51" t="s">
        <v>684</v>
      </c>
      <c r="C191" s="41">
        <v>62</v>
      </c>
      <c r="D191" s="42">
        <v>119</v>
      </c>
      <c r="E191" s="52" t="s">
        <v>22</v>
      </c>
      <c r="F191" s="52" t="s">
        <v>23</v>
      </c>
      <c r="G191" s="45">
        <v>242.3</v>
      </c>
      <c r="H191" s="45">
        <v>0</v>
      </c>
      <c r="I191" s="43">
        <v>123.1</v>
      </c>
      <c r="J191" s="43">
        <v>119.2</v>
      </c>
      <c r="K191" s="43">
        <v>242.3</v>
      </c>
      <c r="L191" s="43">
        <v>0</v>
      </c>
      <c r="M191" s="43" t="s">
        <v>684</v>
      </c>
      <c r="N191" s="43" t="s">
        <v>703</v>
      </c>
      <c r="O191" s="43"/>
      <c r="P191" s="43"/>
      <c r="Q191" s="43"/>
      <c r="R191" s="52"/>
      <c r="S191" s="52">
        <v>12</v>
      </c>
      <c r="T191" s="43">
        <v>168</v>
      </c>
      <c r="U191" s="43">
        <v>242.3</v>
      </c>
      <c r="V191" s="43">
        <v>0</v>
      </c>
      <c r="W191" s="43" t="s">
        <v>43</v>
      </c>
      <c r="X191" s="43"/>
      <c r="Y191" s="44"/>
    </row>
    <row r="192" spans="1:25" s="46" customFormat="1" ht="58.15" customHeight="1" x14ac:dyDescent="0.25">
      <c r="A192" s="52">
        <v>139</v>
      </c>
      <c r="B192" s="51" t="s">
        <v>685</v>
      </c>
      <c r="C192" s="41">
        <v>62</v>
      </c>
      <c r="D192" s="42">
        <v>117</v>
      </c>
      <c r="E192" s="52" t="s">
        <v>22</v>
      </c>
      <c r="F192" s="52" t="s">
        <v>23</v>
      </c>
      <c r="G192" s="45">
        <v>155.6</v>
      </c>
      <c r="H192" s="45">
        <v>0</v>
      </c>
      <c r="I192" s="43">
        <v>104.1</v>
      </c>
      <c r="J192" s="43">
        <v>51.5</v>
      </c>
      <c r="K192" s="43">
        <v>155.6</v>
      </c>
      <c r="L192" s="43">
        <v>0</v>
      </c>
      <c r="M192" s="43" t="s">
        <v>685</v>
      </c>
      <c r="N192" s="43" t="s">
        <v>704</v>
      </c>
      <c r="O192" s="43"/>
      <c r="P192" s="43"/>
      <c r="Q192" s="43"/>
      <c r="R192" s="52"/>
      <c r="S192" s="52">
        <v>10</v>
      </c>
      <c r="T192" s="43">
        <v>120</v>
      </c>
      <c r="U192" s="43">
        <v>155.6</v>
      </c>
      <c r="V192" s="43">
        <v>0</v>
      </c>
      <c r="W192" s="43" t="s">
        <v>220</v>
      </c>
      <c r="X192" s="43"/>
      <c r="Y192" s="44"/>
    </row>
    <row r="193" spans="1:25" s="46" customFormat="1" ht="58.15" customHeight="1" x14ac:dyDescent="0.25">
      <c r="A193" s="53">
        <v>140</v>
      </c>
      <c r="B193" s="51" t="s">
        <v>724</v>
      </c>
      <c r="C193" s="41">
        <v>31</v>
      </c>
      <c r="D193" s="42">
        <v>536</v>
      </c>
      <c r="E193" s="52" t="s">
        <v>22</v>
      </c>
      <c r="F193" s="52" t="s">
        <v>23</v>
      </c>
      <c r="G193" s="58">
        <v>238.5</v>
      </c>
      <c r="H193" s="58">
        <v>0</v>
      </c>
      <c r="I193" s="43">
        <v>238.5</v>
      </c>
      <c r="J193" s="43">
        <v>0</v>
      </c>
      <c r="K193" s="43">
        <v>238.5</v>
      </c>
      <c r="L193" s="43">
        <v>0</v>
      </c>
      <c r="M193" s="51" t="s">
        <v>733</v>
      </c>
      <c r="N193" s="43" t="s">
        <v>734</v>
      </c>
      <c r="O193" s="43">
        <v>1446</v>
      </c>
      <c r="P193" s="43">
        <v>37447</v>
      </c>
      <c r="Q193" s="43"/>
      <c r="R193" s="52" t="s">
        <v>589</v>
      </c>
      <c r="S193" s="52">
        <v>2</v>
      </c>
      <c r="T193" s="43">
        <v>240</v>
      </c>
      <c r="U193" s="43">
        <v>238.5</v>
      </c>
      <c r="V193" s="43">
        <v>0</v>
      </c>
      <c r="W193" s="43"/>
      <c r="X193" s="43"/>
      <c r="Y193" s="44"/>
    </row>
    <row r="194" spans="1:25" s="46" customFormat="1" ht="58.15" customHeight="1" x14ac:dyDescent="0.25">
      <c r="A194" s="52">
        <v>141</v>
      </c>
      <c r="B194" s="51" t="s">
        <v>719</v>
      </c>
      <c r="C194" s="41">
        <v>31</v>
      </c>
      <c r="D194" s="42">
        <v>447</v>
      </c>
      <c r="E194" s="52" t="s">
        <v>22</v>
      </c>
      <c r="F194" s="52" t="s">
        <v>23</v>
      </c>
      <c r="G194" s="58">
        <v>651.20000000000005</v>
      </c>
      <c r="H194" s="58"/>
      <c r="I194" s="43">
        <v>651.20000000000005</v>
      </c>
      <c r="J194" s="43"/>
      <c r="K194" s="43">
        <v>651.20000000000005</v>
      </c>
      <c r="L194" s="43">
        <v>0</v>
      </c>
      <c r="M194" s="43" t="s">
        <v>719</v>
      </c>
      <c r="N194" s="43" t="s">
        <v>726</v>
      </c>
      <c r="O194" s="43"/>
      <c r="P194" s="43"/>
      <c r="Q194" s="43"/>
      <c r="R194" s="52"/>
      <c r="S194" s="52">
        <v>3</v>
      </c>
      <c r="T194" s="43">
        <v>360</v>
      </c>
      <c r="U194" s="43">
        <v>651.20000000000005</v>
      </c>
      <c r="V194" s="43"/>
      <c r="W194" s="43" t="s">
        <v>727</v>
      </c>
      <c r="X194" s="43"/>
      <c r="Y194" s="44"/>
    </row>
    <row r="195" spans="1:25" s="46" customFormat="1" ht="58.15" customHeight="1" x14ac:dyDescent="0.25">
      <c r="A195" s="53">
        <v>142</v>
      </c>
      <c r="B195" s="51" t="s">
        <v>721</v>
      </c>
      <c r="C195" s="41">
        <v>31</v>
      </c>
      <c r="D195" s="42">
        <v>568</v>
      </c>
      <c r="E195" s="52" t="s">
        <v>22</v>
      </c>
      <c r="F195" s="52" t="s">
        <v>23</v>
      </c>
      <c r="G195" s="58">
        <v>154.4</v>
      </c>
      <c r="H195" s="58"/>
      <c r="I195" s="43">
        <v>154.4</v>
      </c>
      <c r="J195" s="43"/>
      <c r="K195" s="43">
        <v>154.4</v>
      </c>
      <c r="L195" s="43">
        <v>0</v>
      </c>
      <c r="M195" s="43" t="s">
        <v>728</v>
      </c>
      <c r="N195" s="43" t="s">
        <v>729</v>
      </c>
      <c r="O195" s="43"/>
      <c r="P195" s="43"/>
      <c r="Q195" s="43"/>
      <c r="R195" s="52"/>
      <c r="S195" s="52">
        <v>4</v>
      </c>
      <c r="T195" s="43">
        <v>96</v>
      </c>
      <c r="U195" s="43">
        <v>154.4</v>
      </c>
      <c r="V195" s="43"/>
      <c r="W195" s="43" t="s">
        <v>33</v>
      </c>
      <c r="X195" s="43"/>
      <c r="Y195" s="44"/>
    </row>
    <row r="196" spans="1:25" s="46" customFormat="1" ht="58.15" customHeight="1" x14ac:dyDescent="0.25">
      <c r="A196" s="52">
        <v>143</v>
      </c>
      <c r="B196" s="51" t="s">
        <v>720</v>
      </c>
      <c r="C196" s="41">
        <v>31</v>
      </c>
      <c r="D196" s="42">
        <v>394</v>
      </c>
      <c r="E196" s="52" t="s">
        <v>22</v>
      </c>
      <c r="F196" s="52" t="s">
        <v>23</v>
      </c>
      <c r="G196" s="58">
        <v>214.9</v>
      </c>
      <c r="H196" s="58">
        <v>0</v>
      </c>
      <c r="I196" s="43">
        <v>214.9</v>
      </c>
      <c r="J196" s="43">
        <v>0</v>
      </c>
      <c r="K196" s="43">
        <v>214.9</v>
      </c>
      <c r="L196" s="43">
        <v>0</v>
      </c>
      <c r="M196" s="43" t="s">
        <v>730</v>
      </c>
      <c r="N196" s="43" t="s">
        <v>731</v>
      </c>
      <c r="O196" s="43"/>
      <c r="P196" s="43"/>
      <c r="Q196" s="43"/>
      <c r="R196" s="52"/>
      <c r="S196" s="52">
        <v>3</v>
      </c>
      <c r="T196" s="43">
        <v>288</v>
      </c>
      <c r="U196" s="43">
        <v>214.9</v>
      </c>
      <c r="V196" s="43"/>
      <c r="W196" s="43" t="s">
        <v>732</v>
      </c>
      <c r="X196" s="43"/>
      <c r="Y196" s="44"/>
    </row>
    <row r="197" spans="1:25" s="46" customFormat="1" ht="79.150000000000006" customHeight="1" x14ac:dyDescent="0.25">
      <c r="A197" s="52">
        <v>144</v>
      </c>
      <c r="B197" s="51" t="s">
        <v>725</v>
      </c>
      <c r="C197" s="41">
        <v>31</v>
      </c>
      <c r="D197" s="42">
        <v>455</v>
      </c>
      <c r="E197" s="52" t="s">
        <v>22</v>
      </c>
      <c r="F197" s="52" t="s">
        <v>23</v>
      </c>
      <c r="G197" s="58">
        <v>682.4</v>
      </c>
      <c r="H197" s="58">
        <v>0</v>
      </c>
      <c r="I197" s="43">
        <v>682.4</v>
      </c>
      <c r="J197" s="43">
        <v>0</v>
      </c>
      <c r="K197" s="43">
        <v>682.4</v>
      </c>
      <c r="L197" s="43">
        <v>0</v>
      </c>
      <c r="M197" s="43" t="s">
        <v>735</v>
      </c>
      <c r="N197" s="43" t="s">
        <v>736</v>
      </c>
      <c r="O197" s="43"/>
      <c r="P197" s="43"/>
      <c r="Q197" s="43"/>
      <c r="R197" s="52">
        <v>31</v>
      </c>
      <c r="S197" s="52">
        <v>455</v>
      </c>
      <c r="T197" s="43">
        <v>682.4</v>
      </c>
      <c r="U197" s="43">
        <v>682.4</v>
      </c>
      <c r="V197" s="43">
        <v>0</v>
      </c>
      <c r="W197" s="43"/>
      <c r="X197" s="43"/>
      <c r="Y197" s="44"/>
    </row>
    <row r="198" spans="1:25" s="62" customFormat="1" ht="76.150000000000006" customHeight="1" x14ac:dyDescent="0.25">
      <c r="A198" s="342">
        <v>145</v>
      </c>
      <c r="B198" s="345" t="s">
        <v>510</v>
      </c>
      <c r="C198" s="41">
        <v>31</v>
      </c>
      <c r="D198" s="42">
        <v>396</v>
      </c>
      <c r="E198" s="342" t="s">
        <v>22</v>
      </c>
      <c r="F198" s="52" t="s">
        <v>239</v>
      </c>
      <c r="G198" s="58">
        <v>441</v>
      </c>
      <c r="H198" s="58"/>
      <c r="I198" s="43">
        <v>441</v>
      </c>
      <c r="J198" s="43"/>
      <c r="K198" s="43">
        <v>441</v>
      </c>
      <c r="L198" s="43">
        <v>0</v>
      </c>
      <c r="M198" s="43">
        <v>0</v>
      </c>
      <c r="N198" s="43"/>
      <c r="O198" s="43"/>
      <c r="P198" s="43"/>
      <c r="Q198" s="43"/>
      <c r="R198" s="52"/>
      <c r="S198" s="52"/>
      <c r="T198" s="43"/>
      <c r="U198" s="43"/>
      <c r="V198" s="43"/>
      <c r="W198" s="43"/>
      <c r="X198" s="43"/>
      <c r="Y198" s="74"/>
    </row>
    <row r="199" spans="1:25" s="62" customFormat="1" ht="58.15" customHeight="1" x14ac:dyDescent="0.25">
      <c r="A199" s="343"/>
      <c r="B199" s="346"/>
      <c r="C199" s="41">
        <v>31</v>
      </c>
      <c r="D199" s="42">
        <v>399</v>
      </c>
      <c r="E199" s="343"/>
      <c r="F199" s="52" t="s">
        <v>23</v>
      </c>
      <c r="G199" s="58">
        <v>247.4</v>
      </c>
      <c r="H199" s="58"/>
      <c r="I199" s="43">
        <v>247.4</v>
      </c>
      <c r="J199" s="43"/>
      <c r="K199" s="43">
        <v>247.4</v>
      </c>
      <c r="L199" s="43">
        <v>0</v>
      </c>
      <c r="M199" s="43">
        <v>0</v>
      </c>
      <c r="N199" s="43"/>
      <c r="O199" s="43"/>
      <c r="P199" s="43"/>
      <c r="Q199" s="43"/>
      <c r="R199" s="52"/>
      <c r="S199" s="52"/>
      <c r="T199" s="43"/>
      <c r="U199" s="43"/>
      <c r="V199" s="43"/>
      <c r="W199" s="43"/>
      <c r="X199" s="43"/>
      <c r="Y199" s="74"/>
    </row>
    <row r="200" spans="1:25" s="44" customFormat="1" ht="67.150000000000006" customHeight="1" x14ac:dyDescent="0.25">
      <c r="A200" s="343"/>
      <c r="B200" s="346"/>
      <c r="C200" s="47">
        <v>31</v>
      </c>
      <c r="D200" s="48">
        <v>580</v>
      </c>
      <c r="E200" s="343"/>
      <c r="F200" s="54" t="s">
        <v>23</v>
      </c>
      <c r="G200" s="61">
        <v>52.4</v>
      </c>
      <c r="H200" s="61">
        <v>0</v>
      </c>
      <c r="I200" s="56">
        <v>52.4</v>
      </c>
      <c r="J200" s="56">
        <v>0</v>
      </c>
      <c r="K200" s="56">
        <v>52.4</v>
      </c>
      <c r="L200" s="56">
        <v>0</v>
      </c>
      <c r="M200" s="50"/>
      <c r="N200" s="50"/>
      <c r="O200" s="50"/>
      <c r="P200" s="50"/>
      <c r="Q200" s="50"/>
      <c r="R200" s="49"/>
      <c r="S200" s="54"/>
      <c r="T200" s="56"/>
      <c r="U200" s="56"/>
      <c r="V200" s="56"/>
      <c r="W200" s="56"/>
      <c r="X200" s="56"/>
    </row>
    <row r="201" spans="1:25" s="44" customFormat="1" ht="58.15" customHeight="1" x14ac:dyDescent="0.25">
      <c r="A201" s="343"/>
      <c r="B201" s="346"/>
      <c r="C201" s="41">
        <v>31</v>
      </c>
      <c r="D201" s="42">
        <v>388</v>
      </c>
      <c r="E201" s="343"/>
      <c r="F201" s="52" t="s">
        <v>257</v>
      </c>
      <c r="G201" s="58">
        <v>15275.9</v>
      </c>
      <c r="H201" s="58"/>
      <c r="I201" s="43">
        <v>3942.7</v>
      </c>
      <c r="J201" s="43"/>
      <c r="K201" s="43">
        <v>3942.7</v>
      </c>
      <c r="L201" s="43">
        <v>11333.2</v>
      </c>
      <c r="M201" s="43"/>
      <c r="N201" s="43"/>
      <c r="O201" s="43"/>
      <c r="P201" s="43"/>
      <c r="Q201" s="43"/>
      <c r="R201" s="52"/>
      <c r="S201" s="52"/>
      <c r="T201" s="43"/>
      <c r="U201" s="43"/>
      <c r="V201" s="43"/>
      <c r="W201" s="43"/>
      <c r="X201" s="43"/>
    </row>
    <row r="202" spans="1:25" s="44" customFormat="1" ht="58.15" customHeight="1" x14ac:dyDescent="0.25">
      <c r="A202" s="343"/>
      <c r="B202" s="346"/>
      <c r="C202" s="41">
        <v>31</v>
      </c>
      <c r="D202" s="42">
        <v>397</v>
      </c>
      <c r="E202" s="343"/>
      <c r="F202" s="52" t="s">
        <v>257</v>
      </c>
      <c r="G202" s="58">
        <v>159.69999999999999</v>
      </c>
      <c r="H202" s="58"/>
      <c r="I202" s="43">
        <v>159.69999999999999</v>
      </c>
      <c r="J202" s="43"/>
      <c r="K202" s="43">
        <v>159.69999999999999</v>
      </c>
      <c r="L202" s="43">
        <v>0</v>
      </c>
      <c r="M202" s="43"/>
      <c r="N202" s="43"/>
      <c r="O202" s="43"/>
      <c r="P202" s="43"/>
      <c r="Q202" s="43"/>
      <c r="R202" s="52"/>
      <c r="S202" s="52"/>
      <c r="T202" s="43"/>
      <c r="U202" s="43"/>
      <c r="V202" s="43"/>
      <c r="W202" s="43"/>
      <c r="X202" s="43"/>
    </row>
    <row r="203" spans="1:25" s="44" customFormat="1" ht="58.15" customHeight="1" x14ac:dyDescent="0.25">
      <c r="A203" s="343"/>
      <c r="B203" s="346"/>
      <c r="C203" s="41">
        <v>31</v>
      </c>
      <c r="D203" s="42">
        <v>398</v>
      </c>
      <c r="E203" s="343"/>
      <c r="F203" s="52" t="s">
        <v>258</v>
      </c>
      <c r="G203" s="58">
        <v>43.9</v>
      </c>
      <c r="H203" s="58"/>
      <c r="I203" s="43">
        <v>43.9</v>
      </c>
      <c r="J203" s="43"/>
      <c r="K203" s="43">
        <v>43.9</v>
      </c>
      <c r="L203" s="43">
        <v>0</v>
      </c>
      <c r="M203" s="43"/>
      <c r="N203" s="43"/>
      <c r="O203" s="43"/>
      <c r="P203" s="43"/>
      <c r="Q203" s="43"/>
      <c r="R203" s="52"/>
      <c r="S203" s="52"/>
      <c r="T203" s="43"/>
      <c r="U203" s="43"/>
      <c r="V203" s="43"/>
      <c r="W203" s="43"/>
      <c r="X203" s="43"/>
    </row>
    <row r="204" spans="1:25" s="44" customFormat="1" ht="58.15" customHeight="1" x14ac:dyDescent="0.25">
      <c r="A204" s="343"/>
      <c r="B204" s="346"/>
      <c r="C204" s="41">
        <v>31</v>
      </c>
      <c r="D204" s="42">
        <v>443</v>
      </c>
      <c r="E204" s="343"/>
      <c r="F204" s="52" t="s">
        <v>258</v>
      </c>
      <c r="G204" s="58">
        <v>347.7</v>
      </c>
      <c r="H204" s="58"/>
      <c r="I204" s="43">
        <v>347.7</v>
      </c>
      <c r="J204" s="43"/>
      <c r="K204" s="43">
        <v>347.7</v>
      </c>
      <c r="L204" s="43">
        <v>0</v>
      </c>
      <c r="M204" s="43"/>
      <c r="N204" s="43"/>
      <c r="O204" s="43"/>
      <c r="P204" s="43"/>
      <c r="Q204" s="43"/>
      <c r="R204" s="52"/>
      <c r="S204" s="52"/>
      <c r="T204" s="43"/>
      <c r="U204" s="43"/>
      <c r="V204" s="43"/>
      <c r="W204" s="43"/>
      <c r="X204" s="43"/>
    </row>
    <row r="205" spans="1:25" s="44" customFormat="1" ht="58.15" customHeight="1" x14ac:dyDescent="0.25">
      <c r="A205" s="343"/>
      <c r="B205" s="346"/>
      <c r="C205" s="41">
        <v>31</v>
      </c>
      <c r="D205" s="42">
        <v>444</v>
      </c>
      <c r="E205" s="343"/>
      <c r="F205" s="52" t="s">
        <v>257</v>
      </c>
      <c r="G205" s="58">
        <v>237.8</v>
      </c>
      <c r="H205" s="58"/>
      <c r="I205" s="43">
        <v>237.8</v>
      </c>
      <c r="J205" s="43"/>
      <c r="K205" s="43">
        <v>237.8</v>
      </c>
      <c r="L205" s="43">
        <v>0</v>
      </c>
      <c r="M205" s="43"/>
      <c r="N205" s="43"/>
      <c r="O205" s="43"/>
      <c r="P205" s="43"/>
      <c r="Q205" s="43"/>
      <c r="R205" s="52"/>
      <c r="S205" s="52"/>
      <c r="T205" s="43"/>
      <c r="U205" s="43"/>
      <c r="V205" s="43"/>
      <c r="W205" s="43"/>
      <c r="X205" s="43"/>
    </row>
    <row r="206" spans="1:25" s="44" customFormat="1" ht="58.15" customHeight="1" x14ac:dyDescent="0.25">
      <c r="A206" s="343"/>
      <c r="B206" s="346"/>
      <c r="C206" s="41">
        <v>31</v>
      </c>
      <c r="D206" s="42">
        <v>551</v>
      </c>
      <c r="E206" s="343"/>
      <c r="F206" s="52" t="s">
        <v>257</v>
      </c>
      <c r="G206" s="58">
        <v>1203.5999999999999</v>
      </c>
      <c r="H206" s="58"/>
      <c r="I206" s="43">
        <v>559.4</v>
      </c>
      <c r="J206" s="43"/>
      <c r="K206" s="43">
        <v>559.4</v>
      </c>
      <c r="L206" s="43">
        <v>644.19999999999993</v>
      </c>
      <c r="M206" s="43"/>
      <c r="N206" s="43"/>
      <c r="O206" s="43"/>
      <c r="P206" s="43"/>
      <c r="Q206" s="43"/>
      <c r="R206" s="52"/>
      <c r="S206" s="52"/>
      <c r="T206" s="43"/>
      <c r="U206" s="43"/>
      <c r="V206" s="43"/>
      <c r="W206" s="43"/>
      <c r="X206" s="43"/>
    </row>
    <row r="207" spans="1:25" s="44" customFormat="1" ht="58.15" customHeight="1" x14ac:dyDescent="0.25">
      <c r="A207" s="343"/>
      <c r="B207" s="346"/>
      <c r="C207" s="41">
        <v>31</v>
      </c>
      <c r="D207" s="42">
        <v>587</v>
      </c>
      <c r="E207" s="343"/>
      <c r="F207" s="52" t="s">
        <v>258</v>
      </c>
      <c r="G207" s="58">
        <v>351.6</v>
      </c>
      <c r="H207" s="58"/>
      <c r="I207" s="43">
        <v>33.200000000000003</v>
      </c>
      <c r="J207" s="43"/>
      <c r="K207" s="43">
        <v>33.200000000000003</v>
      </c>
      <c r="L207" s="43">
        <v>318.40000000000003</v>
      </c>
      <c r="M207" s="43"/>
      <c r="N207" s="43"/>
      <c r="O207" s="43"/>
      <c r="P207" s="43"/>
      <c r="Q207" s="43"/>
      <c r="R207" s="52"/>
      <c r="S207" s="52"/>
      <c r="T207" s="43"/>
      <c r="U207" s="43"/>
      <c r="V207" s="43"/>
      <c r="W207" s="43"/>
      <c r="X207" s="43"/>
    </row>
    <row r="208" spans="1:25" s="44" customFormat="1" ht="58.15" customHeight="1" x14ac:dyDescent="0.25">
      <c r="A208" s="344"/>
      <c r="B208" s="347"/>
      <c r="C208" s="41">
        <v>37</v>
      </c>
      <c r="D208" s="42">
        <v>93</v>
      </c>
      <c r="E208" s="344"/>
      <c r="F208" s="52" t="s">
        <v>257</v>
      </c>
      <c r="G208" s="58">
        <v>1347.2</v>
      </c>
      <c r="H208" s="58"/>
      <c r="I208" s="43">
        <v>24.7</v>
      </c>
      <c r="J208" s="43"/>
      <c r="K208" s="43">
        <v>24.7</v>
      </c>
      <c r="L208" s="43">
        <v>1322.5</v>
      </c>
      <c r="M208" s="43"/>
      <c r="N208" s="43"/>
      <c r="O208" s="43"/>
      <c r="P208" s="43"/>
      <c r="Q208" s="43"/>
      <c r="R208" s="52"/>
      <c r="S208" s="52"/>
      <c r="T208" s="43"/>
      <c r="U208" s="43"/>
      <c r="V208" s="43"/>
      <c r="W208" s="43"/>
      <c r="X208" s="43"/>
    </row>
    <row r="209" spans="1:24" s="44" customFormat="1" ht="58.15" customHeight="1" x14ac:dyDescent="0.25">
      <c r="A209" s="364" t="s">
        <v>705</v>
      </c>
      <c r="B209" s="365"/>
      <c r="C209" s="41"/>
      <c r="D209" s="42"/>
      <c r="E209" s="52"/>
      <c r="F209" s="52"/>
      <c r="G209" s="58">
        <v>69593.200000000012</v>
      </c>
      <c r="H209" s="58">
        <v>6.9</v>
      </c>
      <c r="I209" s="58">
        <v>52881.899999999994</v>
      </c>
      <c r="J209" s="58">
        <v>1001.8000000000001</v>
      </c>
      <c r="K209" s="58">
        <v>54479.7</v>
      </c>
      <c r="L209" s="58">
        <v>15702.6</v>
      </c>
      <c r="M209" s="43"/>
      <c r="N209" s="43"/>
      <c r="O209" s="43"/>
      <c r="P209" s="43"/>
      <c r="Q209" s="43"/>
      <c r="R209" s="52"/>
      <c r="S209" s="52"/>
      <c r="T209" s="43"/>
      <c r="U209" s="43"/>
      <c r="V209" s="43"/>
      <c r="W209" s="43"/>
      <c r="X209" s="43"/>
    </row>
  </sheetData>
  <autoFilter ref="A6:Y209"/>
  <sortState ref="A194:AA1142">
    <sortCondition ref="E194:E1142"/>
    <sortCondition ref="C194:C1142"/>
  </sortState>
  <mergeCells count="266">
    <mergeCell ref="X3:X4"/>
    <mergeCell ref="A209:B209"/>
    <mergeCell ref="U187:U188"/>
    <mergeCell ref="M182:M183"/>
    <mergeCell ref="P182:P183"/>
    <mergeCell ref="Q182:Q183"/>
    <mergeCell ref="R182:R183"/>
    <mergeCell ref="O182:O183"/>
    <mergeCell ref="M165:M166"/>
    <mergeCell ref="N165:N166"/>
    <mergeCell ref="O165:O166"/>
    <mergeCell ref="N182:N183"/>
    <mergeCell ref="F187:F188"/>
    <mergeCell ref="G187:G188"/>
    <mergeCell ref="H187:H188"/>
    <mergeCell ref="I187:I188"/>
    <mergeCell ref="J187:J188"/>
    <mergeCell ref="K187:K188"/>
    <mergeCell ref="L187:L188"/>
    <mergeCell ref="R167:R168"/>
    <mergeCell ref="M177:M180"/>
    <mergeCell ref="N177:N180"/>
    <mergeCell ref="O177:O180"/>
    <mergeCell ref="P177:P180"/>
    <mergeCell ref="Q177:Q180"/>
    <mergeCell ref="R177:R180"/>
    <mergeCell ref="A175:A176"/>
    <mergeCell ref="A177:A180"/>
    <mergeCell ref="M175:M176"/>
    <mergeCell ref="N175:N176"/>
    <mergeCell ref="O175:O176"/>
    <mergeCell ref="P175:P176"/>
    <mergeCell ref="Q175:Q176"/>
    <mergeCell ref="A167:A168"/>
    <mergeCell ref="P165:P166"/>
    <mergeCell ref="Q165:Q166"/>
    <mergeCell ref="M167:M168"/>
    <mergeCell ref="N167:N168"/>
    <mergeCell ref="O167:O168"/>
    <mergeCell ref="P167:P168"/>
    <mergeCell ref="Q167:Q168"/>
    <mergeCell ref="M151:M152"/>
    <mergeCell ref="N151:N152"/>
    <mergeCell ref="O151:O152"/>
    <mergeCell ref="P151:P152"/>
    <mergeCell ref="Q151:Q152"/>
    <mergeCell ref="R151:R152"/>
    <mergeCell ref="M157:M159"/>
    <mergeCell ref="N157:N159"/>
    <mergeCell ref="O157:O159"/>
    <mergeCell ref="P157:P159"/>
    <mergeCell ref="Q157:Q159"/>
    <mergeCell ref="R157:R159"/>
    <mergeCell ref="R135:R136"/>
    <mergeCell ref="M148:M150"/>
    <mergeCell ref="N148:N150"/>
    <mergeCell ref="O148:O150"/>
    <mergeCell ref="P148:P150"/>
    <mergeCell ref="Q148:Q150"/>
    <mergeCell ref="R148:R150"/>
    <mergeCell ref="O126:O127"/>
    <mergeCell ref="P126:P127"/>
    <mergeCell ref="Q126:Q127"/>
    <mergeCell ref="M135:M136"/>
    <mergeCell ref="N135:N136"/>
    <mergeCell ref="O135:O136"/>
    <mergeCell ref="P135:P136"/>
    <mergeCell ref="Q135:Q136"/>
    <mergeCell ref="M126:M127"/>
    <mergeCell ref="N126:N127"/>
    <mergeCell ref="V95:V97"/>
    <mergeCell ref="W95:W97"/>
    <mergeCell ref="M104:M105"/>
    <mergeCell ref="N104:N105"/>
    <mergeCell ref="O104:O105"/>
    <mergeCell ref="P104:P105"/>
    <mergeCell ref="Q104:Q105"/>
    <mergeCell ref="M95:M98"/>
    <mergeCell ref="N95:N98"/>
    <mergeCell ref="O95:O98"/>
    <mergeCell ref="P95:P98"/>
    <mergeCell ref="M99:M100"/>
    <mergeCell ref="N99:N100"/>
    <mergeCell ref="Q95:Q98"/>
    <mergeCell ref="U95:U97"/>
    <mergeCell ref="T95:T97"/>
    <mergeCell ref="R95:R98"/>
    <mergeCell ref="S95:S97"/>
    <mergeCell ref="O81:O82"/>
    <mergeCell ref="P81:P82"/>
    <mergeCell ref="Q37:Q38"/>
    <mergeCell ref="M40:M41"/>
    <mergeCell ref="N40:N41"/>
    <mergeCell ref="O40:O41"/>
    <mergeCell ref="P40:P41"/>
    <mergeCell ref="M64:M66"/>
    <mergeCell ref="N64:N66"/>
    <mergeCell ref="O64:O66"/>
    <mergeCell ref="P64:P66"/>
    <mergeCell ref="Q64:Q66"/>
    <mergeCell ref="Q40:Q41"/>
    <mergeCell ref="O44:O45"/>
    <mergeCell ref="P44:P45"/>
    <mergeCell ref="Q44:Q45"/>
    <mergeCell ref="Q60:Q61"/>
    <mergeCell ref="M60:M61"/>
    <mergeCell ref="N60:N61"/>
    <mergeCell ref="O60:O61"/>
    <mergeCell ref="P60:P61"/>
    <mergeCell ref="Q46:Q47"/>
    <mergeCell ref="N37:N38"/>
    <mergeCell ref="O37:O38"/>
    <mergeCell ref="P37:P38"/>
    <mergeCell ref="O13:O14"/>
    <mergeCell ref="P13:P14"/>
    <mergeCell ref="N16:N17"/>
    <mergeCell ref="O16:O17"/>
    <mergeCell ref="P16:P17"/>
    <mergeCell ref="M44:M45"/>
    <mergeCell ref="N44:N45"/>
    <mergeCell ref="N26:N27"/>
    <mergeCell ref="O26:O27"/>
    <mergeCell ref="P26:P27"/>
    <mergeCell ref="M34:M35"/>
    <mergeCell ref="N34:N35"/>
    <mergeCell ref="A99:A100"/>
    <mergeCell ref="A60:A61"/>
    <mergeCell ref="A81:A82"/>
    <mergeCell ref="A84:A86"/>
    <mergeCell ref="R7:R8"/>
    <mergeCell ref="A9:A10"/>
    <mergeCell ref="B9:B10"/>
    <mergeCell ref="M9:M10"/>
    <mergeCell ref="N9:N10"/>
    <mergeCell ref="O9:O10"/>
    <mergeCell ref="P9:P10"/>
    <mergeCell ref="Q9:Q10"/>
    <mergeCell ref="R9:R10"/>
    <mergeCell ref="A7:A8"/>
    <mergeCell ref="B7:B8"/>
    <mergeCell ref="M7:M8"/>
    <mergeCell ref="N7:N8"/>
    <mergeCell ref="O7:O8"/>
    <mergeCell ref="N31:N33"/>
    <mergeCell ref="O31:O33"/>
    <mergeCell ref="P31:P33"/>
    <mergeCell ref="N84:N86"/>
    <mergeCell ref="O84:O86"/>
    <mergeCell ref="P84:P86"/>
    <mergeCell ref="A148:A150"/>
    <mergeCell ref="A151:A152"/>
    <mergeCell ref="A34:A35"/>
    <mergeCell ref="B20:B22"/>
    <mergeCell ref="B26:B27"/>
    <mergeCell ref="B64:B66"/>
    <mergeCell ref="A64:A66"/>
    <mergeCell ref="B37:B38"/>
    <mergeCell ref="B44:B45"/>
    <mergeCell ref="B46:B47"/>
    <mergeCell ref="B60:B61"/>
    <mergeCell ref="A95:A98"/>
    <mergeCell ref="A114:A116"/>
    <mergeCell ref="A126:A127"/>
    <mergeCell ref="A90:A91"/>
    <mergeCell ref="B40:B41"/>
    <mergeCell ref="A37:A38"/>
    <mergeCell ref="A44:A45"/>
    <mergeCell ref="A93:A94"/>
    <mergeCell ref="B81:B82"/>
    <mergeCell ref="B84:B86"/>
    <mergeCell ref="B93:B94"/>
    <mergeCell ref="A104:A106"/>
    <mergeCell ref="B104:B106"/>
    <mergeCell ref="A13:A14"/>
    <mergeCell ref="A16:A17"/>
    <mergeCell ref="A20:A22"/>
    <mergeCell ref="A26:A27"/>
    <mergeCell ref="A46:A47"/>
    <mergeCell ref="M31:M33"/>
    <mergeCell ref="M26:M27"/>
    <mergeCell ref="A31:A33"/>
    <mergeCell ref="A40:A41"/>
    <mergeCell ref="M37:M38"/>
    <mergeCell ref="B34:B35"/>
    <mergeCell ref="B31:B33"/>
    <mergeCell ref="P7:P8"/>
    <mergeCell ref="Q16:Q17"/>
    <mergeCell ref="Q13:Q14"/>
    <mergeCell ref="O20:O21"/>
    <mergeCell ref="P20:P21"/>
    <mergeCell ref="Q20:Q21"/>
    <mergeCell ref="M16:M17"/>
    <mergeCell ref="M13:M14"/>
    <mergeCell ref="N13:N14"/>
    <mergeCell ref="Q26:Q27"/>
    <mergeCell ref="Q11:Q12"/>
    <mergeCell ref="A3:A5"/>
    <mergeCell ref="B3:B5"/>
    <mergeCell ref="C3:C5"/>
    <mergeCell ref="D3:D5"/>
    <mergeCell ref="E3:E5"/>
    <mergeCell ref="F3:F5"/>
    <mergeCell ref="G3:G5"/>
    <mergeCell ref="I3:K4"/>
    <mergeCell ref="L3:L5"/>
    <mergeCell ref="H3:H5"/>
    <mergeCell ref="M11:M12"/>
    <mergeCell ref="Q7:Q8"/>
    <mergeCell ref="A11:A12"/>
    <mergeCell ref="B11:B12"/>
    <mergeCell ref="M3:W4"/>
    <mergeCell ref="B13:B14"/>
    <mergeCell ref="B16:B17"/>
    <mergeCell ref="M20:M21"/>
    <mergeCell ref="N20:N21"/>
    <mergeCell ref="N11:N12"/>
    <mergeCell ref="O11:O12"/>
    <mergeCell ref="P11:P12"/>
    <mergeCell ref="C187:C188"/>
    <mergeCell ref="D187:D188"/>
    <mergeCell ref="E187:E188"/>
    <mergeCell ref="A182:A183"/>
    <mergeCell ref="B182:B183"/>
    <mergeCell ref="Q81:Q82"/>
    <mergeCell ref="Q84:Q86"/>
    <mergeCell ref="B114:B116"/>
    <mergeCell ref="B126:B127"/>
    <mergeCell ref="B135:B136"/>
    <mergeCell ref="B99:B100"/>
    <mergeCell ref="B90:B91"/>
    <mergeCell ref="B95:B98"/>
    <mergeCell ref="M81:M82"/>
    <mergeCell ref="N81:N82"/>
    <mergeCell ref="M114:M116"/>
    <mergeCell ref="N114:N116"/>
    <mergeCell ref="O114:O116"/>
    <mergeCell ref="P114:P116"/>
    <mergeCell ref="Q114:Q116"/>
    <mergeCell ref="M93:M94"/>
    <mergeCell ref="M90:M91"/>
    <mergeCell ref="A135:A136"/>
    <mergeCell ref="A142:A143"/>
    <mergeCell ref="A1:X2"/>
    <mergeCell ref="A198:A208"/>
    <mergeCell ref="B198:B208"/>
    <mergeCell ref="E198:E208"/>
    <mergeCell ref="B142:B143"/>
    <mergeCell ref="B148:B150"/>
    <mergeCell ref="B151:B152"/>
    <mergeCell ref="B157:B159"/>
    <mergeCell ref="A157:A159"/>
    <mergeCell ref="R20:R21"/>
    <mergeCell ref="R81:R82"/>
    <mergeCell ref="M84:M86"/>
    <mergeCell ref="R60:R61"/>
    <mergeCell ref="M46:M47"/>
    <mergeCell ref="P46:P47"/>
    <mergeCell ref="N46:N47"/>
    <mergeCell ref="O46:O47"/>
    <mergeCell ref="A165:A166"/>
    <mergeCell ref="B165:B166"/>
    <mergeCell ref="B167:B168"/>
    <mergeCell ref="B175:B176"/>
    <mergeCell ref="B177:B180"/>
    <mergeCell ref="A187:A188"/>
    <mergeCell ref="B187:B188"/>
  </mergeCells>
  <conditionalFormatting sqref="P118:Q118">
    <cfRule type="duplicateValues" dxfId="177" priority="21" stopIfTrue="1"/>
  </conditionalFormatting>
  <conditionalFormatting sqref="P125:Q125">
    <cfRule type="duplicateValues" dxfId="176" priority="20" stopIfTrue="1"/>
  </conditionalFormatting>
  <conditionalFormatting sqref="P120:Q120">
    <cfRule type="duplicateValues" dxfId="175" priority="19" stopIfTrue="1"/>
  </conditionalFormatting>
  <conditionalFormatting sqref="B42">
    <cfRule type="duplicateValues" dxfId="174" priority="13"/>
  </conditionalFormatting>
  <conditionalFormatting sqref="M81">
    <cfRule type="duplicateValues" dxfId="173" priority="12"/>
  </conditionalFormatting>
  <conditionalFormatting sqref="B185">
    <cfRule type="duplicateValues" dxfId="172" priority="10"/>
  </conditionalFormatting>
  <conditionalFormatting sqref="B189">
    <cfRule type="duplicateValues" dxfId="171" priority="8"/>
  </conditionalFormatting>
  <conditionalFormatting sqref="B191">
    <cfRule type="duplicateValues" dxfId="170" priority="7"/>
  </conditionalFormatting>
  <conditionalFormatting sqref="B186">
    <cfRule type="duplicateValues" dxfId="169" priority="5"/>
  </conditionalFormatting>
  <conditionalFormatting sqref="B124">
    <cfRule type="duplicateValues" dxfId="168" priority="4"/>
  </conditionalFormatting>
  <conditionalFormatting sqref="B193">
    <cfRule type="duplicateValues" dxfId="167" priority="3"/>
  </conditionalFormatting>
  <conditionalFormatting sqref="B196:B197 B194">
    <cfRule type="duplicateValues" dxfId="166" priority="2"/>
  </conditionalFormatting>
  <conditionalFormatting sqref="B192 B195">
    <cfRule type="duplicateValues" dxfId="165" priority="75"/>
  </conditionalFormatting>
  <conditionalFormatting sqref="B34">
    <cfRule type="duplicateValues" dxfId="164" priority="1"/>
  </conditionalFormatting>
  <conditionalFormatting sqref="B198 B190 B187 B169:B175 B160:B165 B137:B142 B13 B23:B26 B28:B31 B39:B40 B43:B44 B46 B48:B60 B62:B64 B7 B83:B84 B87:B90 B95 B99 B117:B123 B15:B16 B128:B135 B144:B148 B151 B153:B157 B167 B18:B21 B177 B92:B93 B9 B11 B36:B37 B67:B81 B181:B182 B184 B125:B126 B107:B114 B101:B104">
    <cfRule type="duplicateValues" dxfId="163" priority="77"/>
  </conditionalFormatting>
  <pageMargins left="0.19685039370078741" right="0.19685039370078741" top="0.27559055118110237" bottom="0.19685039370078741" header="0.19685039370078741" footer="0.19685039370078741"/>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QT482"/>
  <sheetViews>
    <sheetView showZeros="0" zoomScale="55" zoomScaleNormal="55" zoomScaleSheetLayoutView="55" workbookViewId="0">
      <selection activeCell="V11" sqref="V11"/>
    </sheetView>
  </sheetViews>
  <sheetFormatPr defaultColWidth="9.140625" defaultRowHeight="18.75" x14ac:dyDescent="0.25"/>
  <cols>
    <col min="1" max="1" width="7.7109375" style="93" customWidth="1"/>
    <col min="2" max="2" width="32.42578125" style="102" customWidth="1"/>
    <col min="3" max="3" width="7.42578125" style="110" customWidth="1"/>
    <col min="4" max="4" width="7.140625" style="110" customWidth="1"/>
    <col min="5" max="5" width="13.7109375" style="110" customWidth="1"/>
    <col min="6" max="6" width="13" style="110" hidden="1" customWidth="1"/>
    <col min="7" max="7" width="7.5703125" style="138" customWidth="1"/>
    <col min="8" max="8" width="13.28515625" style="87" customWidth="1"/>
    <col min="9" max="9" width="12.28515625" style="87" customWidth="1"/>
    <col min="10" max="10" width="11.7109375" style="87" customWidth="1"/>
    <col min="11" max="11" width="14.85546875" style="87" customWidth="1"/>
    <col min="12" max="12" width="11.7109375" style="139" customWidth="1"/>
    <col min="13" max="13" width="24.7109375" style="87" customWidth="1"/>
    <col min="14" max="14" width="20.42578125" style="87" customWidth="1"/>
    <col min="15" max="15" width="21.28515625" style="87" customWidth="1"/>
    <col min="16" max="16" width="15" style="87" customWidth="1"/>
    <col min="17" max="17" width="13.28515625" style="87" customWidth="1"/>
    <col min="18" max="18" width="14.140625" style="87" customWidth="1"/>
    <col min="19" max="16384" width="9.140625" style="87"/>
  </cols>
  <sheetData>
    <row r="1" spans="1:19" s="85" customFormat="1" ht="52.9" customHeight="1" x14ac:dyDescent="0.25">
      <c r="A1" s="375" t="s">
        <v>1859</v>
      </c>
      <c r="B1" s="375"/>
      <c r="C1" s="375"/>
      <c r="D1" s="375"/>
      <c r="E1" s="375"/>
      <c r="F1" s="375"/>
      <c r="G1" s="375"/>
      <c r="H1" s="375"/>
      <c r="I1" s="375"/>
      <c r="J1" s="375"/>
      <c r="K1" s="375"/>
      <c r="L1" s="375"/>
      <c r="M1" s="375"/>
      <c r="N1" s="375"/>
      <c r="O1" s="375"/>
      <c r="P1" s="375"/>
      <c r="Q1" s="375"/>
      <c r="R1" s="375"/>
    </row>
    <row r="2" spans="1:19" s="86" customFormat="1" ht="67.150000000000006" customHeight="1" x14ac:dyDescent="0.25">
      <c r="A2" s="376"/>
      <c r="B2" s="376"/>
      <c r="C2" s="376"/>
      <c r="D2" s="376"/>
      <c r="E2" s="376"/>
      <c r="F2" s="376"/>
      <c r="G2" s="376"/>
      <c r="H2" s="376"/>
      <c r="I2" s="376"/>
      <c r="J2" s="376"/>
      <c r="K2" s="376"/>
      <c r="L2" s="376"/>
      <c r="M2" s="376"/>
      <c r="N2" s="376"/>
      <c r="O2" s="376"/>
      <c r="P2" s="376"/>
      <c r="Q2" s="376"/>
      <c r="R2" s="376"/>
    </row>
    <row r="3" spans="1:19" ht="40.9" customHeight="1" x14ac:dyDescent="0.25">
      <c r="A3" s="377" t="s">
        <v>737</v>
      </c>
      <c r="B3" s="377" t="s">
        <v>738</v>
      </c>
      <c r="C3" s="377" t="s">
        <v>1</v>
      </c>
      <c r="D3" s="377" t="s">
        <v>2</v>
      </c>
      <c r="E3" s="377" t="s">
        <v>3</v>
      </c>
      <c r="F3" s="377" t="s">
        <v>739</v>
      </c>
      <c r="G3" s="380" t="s">
        <v>740</v>
      </c>
      <c r="H3" s="377" t="s">
        <v>5</v>
      </c>
      <c r="I3" s="383" t="s">
        <v>6</v>
      </c>
      <c r="J3" s="384"/>
      <c r="K3" s="377" t="s">
        <v>11</v>
      </c>
      <c r="L3" s="387" t="s">
        <v>7</v>
      </c>
      <c r="M3" s="390" t="s">
        <v>741</v>
      </c>
      <c r="N3" s="391"/>
      <c r="O3" s="391"/>
      <c r="P3" s="391"/>
      <c r="Q3" s="392"/>
      <c r="R3" s="368" t="s">
        <v>21</v>
      </c>
    </row>
    <row r="4" spans="1:19" ht="24" customHeight="1" x14ac:dyDescent="0.25">
      <c r="A4" s="378"/>
      <c r="B4" s="378"/>
      <c r="C4" s="378"/>
      <c r="D4" s="378"/>
      <c r="E4" s="378"/>
      <c r="F4" s="378"/>
      <c r="G4" s="381"/>
      <c r="H4" s="378"/>
      <c r="I4" s="385"/>
      <c r="J4" s="386"/>
      <c r="K4" s="378"/>
      <c r="L4" s="388"/>
      <c r="M4" s="371" t="s">
        <v>742</v>
      </c>
      <c r="N4" s="371" t="s">
        <v>743</v>
      </c>
      <c r="O4" s="371" t="s">
        <v>744</v>
      </c>
      <c r="P4" s="371" t="s">
        <v>745</v>
      </c>
      <c r="Q4" s="373" t="s">
        <v>746</v>
      </c>
      <c r="R4" s="369"/>
    </row>
    <row r="5" spans="1:19" ht="82.15" customHeight="1" x14ac:dyDescent="0.25">
      <c r="A5" s="379"/>
      <c r="B5" s="379"/>
      <c r="C5" s="379"/>
      <c r="D5" s="379"/>
      <c r="E5" s="379"/>
      <c r="F5" s="379"/>
      <c r="G5" s="382"/>
      <c r="H5" s="379"/>
      <c r="I5" s="88" t="s">
        <v>9</v>
      </c>
      <c r="J5" s="88" t="s">
        <v>10</v>
      </c>
      <c r="K5" s="379"/>
      <c r="L5" s="389"/>
      <c r="M5" s="372"/>
      <c r="N5" s="372"/>
      <c r="O5" s="372"/>
      <c r="P5" s="372"/>
      <c r="Q5" s="374"/>
      <c r="R5" s="370"/>
    </row>
    <row r="6" spans="1:19" s="92" customFormat="1" ht="32.25" hidden="1" customHeight="1" x14ac:dyDescent="0.25">
      <c r="A6" s="89" t="s">
        <v>747</v>
      </c>
      <c r="B6" s="90" t="s">
        <v>748</v>
      </c>
      <c r="C6" s="91" t="s">
        <v>749</v>
      </c>
      <c r="D6" s="91" t="s">
        <v>750</v>
      </c>
      <c r="E6" s="91" t="s">
        <v>751</v>
      </c>
      <c r="F6" s="91" t="s">
        <v>752</v>
      </c>
      <c r="G6" s="91" t="s">
        <v>753</v>
      </c>
      <c r="H6" s="91" t="s">
        <v>754</v>
      </c>
      <c r="I6" s="91" t="s">
        <v>755</v>
      </c>
      <c r="J6" s="91" t="s">
        <v>756</v>
      </c>
      <c r="K6" s="91" t="s">
        <v>757</v>
      </c>
      <c r="L6" s="91" t="s">
        <v>758</v>
      </c>
    </row>
    <row r="7" spans="1:19" ht="34.15" customHeight="1" x14ac:dyDescent="0.25">
      <c r="A7" s="377">
        <f>COUNTA($A$6:A6)</f>
        <v>1</v>
      </c>
      <c r="B7" s="377" t="s">
        <v>759</v>
      </c>
      <c r="C7" s="93">
        <v>62</v>
      </c>
      <c r="D7" s="93">
        <v>374</v>
      </c>
      <c r="E7" s="93" t="s">
        <v>760</v>
      </c>
      <c r="F7" s="93" t="s">
        <v>761</v>
      </c>
      <c r="G7" s="94" t="s">
        <v>23</v>
      </c>
      <c r="H7" s="95">
        <v>184.4</v>
      </c>
      <c r="I7" s="95">
        <v>17.899999999999999</v>
      </c>
      <c r="J7" s="95">
        <v>0</v>
      </c>
      <c r="K7" s="95">
        <f>I7+J7</f>
        <v>17.899999999999999</v>
      </c>
      <c r="L7" s="95">
        <f>+H7-K7</f>
        <v>166.5</v>
      </c>
      <c r="M7" s="96"/>
      <c r="N7" s="96"/>
      <c r="O7" s="96"/>
      <c r="P7" s="96"/>
      <c r="Q7" s="96"/>
      <c r="R7" s="96"/>
    </row>
    <row r="8" spans="1:19" ht="34.15" customHeight="1" x14ac:dyDescent="0.25">
      <c r="A8" s="379"/>
      <c r="B8" s="379"/>
      <c r="C8" s="93">
        <v>55</v>
      </c>
      <c r="D8" s="93">
        <v>292</v>
      </c>
      <c r="E8" s="93" t="s">
        <v>760</v>
      </c>
      <c r="F8" s="93" t="s">
        <v>761</v>
      </c>
      <c r="G8" s="94" t="s">
        <v>23</v>
      </c>
      <c r="H8" s="95">
        <v>153.69999999999999</v>
      </c>
      <c r="I8" s="95">
        <v>153.69999999999999</v>
      </c>
      <c r="J8" s="95">
        <v>0</v>
      </c>
      <c r="K8" s="95">
        <f>I8+J8</f>
        <v>153.69999999999999</v>
      </c>
      <c r="L8" s="95">
        <f t="shared" ref="L8:L22" si="0">+H8-K8</f>
        <v>0</v>
      </c>
      <c r="M8" s="96"/>
      <c r="N8" s="96"/>
      <c r="O8" s="96"/>
      <c r="P8" s="96"/>
      <c r="Q8" s="96"/>
      <c r="R8" s="96"/>
    </row>
    <row r="9" spans="1:19" ht="76.900000000000006" customHeight="1" x14ac:dyDescent="0.25">
      <c r="A9" s="97">
        <f>COUNTA($A$6:A8)</f>
        <v>2</v>
      </c>
      <c r="B9" s="97" t="s">
        <v>762</v>
      </c>
      <c r="C9" s="93">
        <v>55</v>
      </c>
      <c r="D9" s="93">
        <v>357</v>
      </c>
      <c r="E9" s="93" t="s">
        <v>760</v>
      </c>
      <c r="F9" s="93" t="s">
        <v>761</v>
      </c>
      <c r="G9" s="94" t="s">
        <v>23</v>
      </c>
      <c r="H9" s="95">
        <v>148.5</v>
      </c>
      <c r="I9" s="95">
        <v>148.5</v>
      </c>
      <c r="J9" s="95">
        <v>0</v>
      </c>
      <c r="K9" s="95">
        <f t="shared" ref="K9:K22" si="1">I9+J9</f>
        <v>148.5</v>
      </c>
      <c r="L9" s="95">
        <f t="shared" si="0"/>
        <v>0</v>
      </c>
      <c r="M9" s="96"/>
      <c r="N9" s="96"/>
      <c r="O9" s="96"/>
      <c r="P9" s="96"/>
      <c r="Q9" s="96"/>
      <c r="R9" s="96"/>
    </row>
    <row r="10" spans="1:19" ht="45.75" customHeight="1" x14ac:dyDescent="0.25">
      <c r="A10" s="377">
        <f>COUNTA($A$6:A9)</f>
        <v>3</v>
      </c>
      <c r="B10" s="377" t="s">
        <v>763</v>
      </c>
      <c r="C10" s="98">
        <v>64</v>
      </c>
      <c r="D10" s="98">
        <v>299</v>
      </c>
      <c r="E10" s="98" t="s">
        <v>760</v>
      </c>
      <c r="F10" s="98" t="s">
        <v>761</v>
      </c>
      <c r="G10" s="99" t="s">
        <v>23</v>
      </c>
      <c r="H10" s="100">
        <v>170.9</v>
      </c>
      <c r="I10" s="100">
        <v>2.1</v>
      </c>
      <c r="J10" s="100">
        <v>0</v>
      </c>
      <c r="K10" s="100">
        <f t="shared" si="1"/>
        <v>2.1</v>
      </c>
      <c r="L10" s="100">
        <f t="shared" si="0"/>
        <v>168.8</v>
      </c>
      <c r="M10" s="96"/>
      <c r="N10" s="96"/>
      <c r="O10" s="96"/>
      <c r="P10" s="96"/>
      <c r="Q10" s="96"/>
      <c r="R10" s="96"/>
    </row>
    <row r="11" spans="1:19" ht="45.75" customHeight="1" x14ac:dyDescent="0.25">
      <c r="A11" s="379"/>
      <c r="B11" s="379"/>
      <c r="C11" s="98">
        <v>55</v>
      </c>
      <c r="D11" s="98">
        <v>336</v>
      </c>
      <c r="E11" s="98" t="s">
        <v>760</v>
      </c>
      <c r="F11" s="98" t="s">
        <v>761</v>
      </c>
      <c r="G11" s="99" t="s">
        <v>23</v>
      </c>
      <c r="H11" s="100">
        <v>115.9</v>
      </c>
      <c r="I11" s="100">
        <v>115.9</v>
      </c>
      <c r="J11" s="100">
        <v>0</v>
      </c>
      <c r="K11" s="100">
        <f t="shared" si="1"/>
        <v>115.9</v>
      </c>
      <c r="L11" s="100">
        <f t="shared" si="0"/>
        <v>0</v>
      </c>
      <c r="M11" s="96"/>
      <c r="N11" s="96"/>
      <c r="O11" s="96"/>
      <c r="P11" s="96"/>
      <c r="Q11" s="96"/>
      <c r="R11" s="96"/>
    </row>
    <row r="12" spans="1:19" s="96" customFormat="1" ht="44.45" customHeight="1" x14ac:dyDescent="0.25">
      <c r="A12" s="377">
        <f>COUNTA($A$6:A10)</f>
        <v>4</v>
      </c>
      <c r="B12" s="377" t="s">
        <v>764</v>
      </c>
      <c r="C12" s="93">
        <v>64</v>
      </c>
      <c r="D12" s="93">
        <v>303</v>
      </c>
      <c r="E12" s="93" t="s">
        <v>760</v>
      </c>
      <c r="F12" s="93" t="s">
        <v>761</v>
      </c>
      <c r="G12" s="94" t="s">
        <v>23</v>
      </c>
      <c r="H12" s="95">
        <v>72.5</v>
      </c>
      <c r="I12" s="95">
        <v>72.5</v>
      </c>
      <c r="J12" s="100">
        <v>0</v>
      </c>
      <c r="K12" s="95">
        <f t="shared" si="1"/>
        <v>72.5</v>
      </c>
      <c r="L12" s="95">
        <f t="shared" si="0"/>
        <v>0</v>
      </c>
      <c r="S12" s="101"/>
    </row>
    <row r="13" spans="1:19" s="96" customFormat="1" ht="44.45" customHeight="1" x14ac:dyDescent="0.25">
      <c r="A13" s="378"/>
      <c r="B13" s="378"/>
      <c r="C13" s="93">
        <v>55</v>
      </c>
      <c r="D13" s="93">
        <v>335</v>
      </c>
      <c r="E13" s="93" t="s">
        <v>760</v>
      </c>
      <c r="F13" s="93" t="s">
        <v>761</v>
      </c>
      <c r="G13" s="94" t="s">
        <v>23</v>
      </c>
      <c r="H13" s="95">
        <v>474.7</v>
      </c>
      <c r="I13" s="95">
        <v>474.7</v>
      </c>
      <c r="J13" s="100">
        <v>0</v>
      </c>
      <c r="K13" s="95">
        <f t="shared" si="1"/>
        <v>474.7</v>
      </c>
      <c r="L13" s="95">
        <f t="shared" si="0"/>
        <v>0</v>
      </c>
      <c r="S13" s="101"/>
    </row>
    <row r="14" spans="1:19" s="96" customFormat="1" ht="44.45" customHeight="1" x14ac:dyDescent="0.25">
      <c r="A14" s="378"/>
      <c r="B14" s="378"/>
      <c r="C14" s="93">
        <v>63</v>
      </c>
      <c r="D14" s="93">
        <v>319</v>
      </c>
      <c r="E14" s="93" t="s">
        <v>760</v>
      </c>
      <c r="F14" s="93" t="s">
        <v>761</v>
      </c>
      <c r="G14" s="94" t="s">
        <v>23</v>
      </c>
      <c r="H14" s="95">
        <v>212.7</v>
      </c>
      <c r="I14" s="95">
        <v>212.7</v>
      </c>
      <c r="J14" s="100">
        <v>0</v>
      </c>
      <c r="K14" s="95">
        <f t="shared" si="1"/>
        <v>212.7</v>
      </c>
      <c r="L14" s="95">
        <f t="shared" si="0"/>
        <v>0</v>
      </c>
      <c r="S14" s="101"/>
    </row>
    <row r="15" spans="1:19" s="96" customFormat="1" ht="44.45" customHeight="1" x14ac:dyDescent="0.25">
      <c r="A15" s="379"/>
      <c r="B15" s="379"/>
      <c r="C15" s="93">
        <v>63</v>
      </c>
      <c r="D15" s="93">
        <v>294</v>
      </c>
      <c r="E15" s="93" t="s">
        <v>760</v>
      </c>
      <c r="F15" s="93" t="s">
        <v>761</v>
      </c>
      <c r="G15" s="94" t="s">
        <v>23</v>
      </c>
      <c r="H15" s="95">
        <v>213.2</v>
      </c>
      <c r="I15" s="95">
        <v>213.2</v>
      </c>
      <c r="J15" s="100">
        <v>0</v>
      </c>
      <c r="K15" s="95">
        <f t="shared" si="1"/>
        <v>213.2</v>
      </c>
      <c r="L15" s="95">
        <f t="shared" si="0"/>
        <v>0</v>
      </c>
      <c r="S15" s="101"/>
    </row>
    <row r="16" spans="1:19" s="104" customFormat="1" ht="34.15" customHeight="1" x14ac:dyDescent="0.25">
      <c r="A16" s="384">
        <f>COUNTA($A$6:A12)</f>
        <v>5</v>
      </c>
      <c r="B16" s="377" t="s">
        <v>765</v>
      </c>
      <c r="C16" s="102">
        <v>63</v>
      </c>
      <c r="D16" s="93">
        <v>318</v>
      </c>
      <c r="E16" s="93" t="s">
        <v>760</v>
      </c>
      <c r="F16" s="93" t="s">
        <v>761</v>
      </c>
      <c r="G16" s="94" t="s">
        <v>23</v>
      </c>
      <c r="H16" s="95">
        <v>229.2</v>
      </c>
      <c r="I16" s="95">
        <v>229.2</v>
      </c>
      <c r="J16" s="100">
        <v>0</v>
      </c>
      <c r="K16" s="95">
        <f t="shared" si="1"/>
        <v>229.2</v>
      </c>
      <c r="L16" s="95">
        <f t="shared" si="0"/>
        <v>0</v>
      </c>
      <c r="M16" s="96"/>
      <c r="N16" s="96"/>
      <c r="O16" s="96"/>
      <c r="P16" s="96"/>
      <c r="Q16" s="96"/>
      <c r="R16" s="96"/>
      <c r="S16" s="103"/>
    </row>
    <row r="17" spans="1:19" s="104" customFormat="1" ht="34.15" customHeight="1" x14ac:dyDescent="0.25">
      <c r="A17" s="393"/>
      <c r="B17" s="378"/>
      <c r="C17" s="93">
        <v>55</v>
      </c>
      <c r="D17" s="93">
        <v>402</v>
      </c>
      <c r="E17" s="93" t="s">
        <v>760</v>
      </c>
      <c r="F17" s="93" t="s">
        <v>761</v>
      </c>
      <c r="G17" s="94" t="s">
        <v>23</v>
      </c>
      <c r="H17" s="95">
        <v>190.5</v>
      </c>
      <c r="I17" s="95">
        <v>190.5</v>
      </c>
      <c r="J17" s="100">
        <v>0</v>
      </c>
      <c r="K17" s="95">
        <f t="shared" si="1"/>
        <v>190.5</v>
      </c>
      <c r="L17" s="95">
        <f t="shared" si="0"/>
        <v>0</v>
      </c>
      <c r="M17" s="96"/>
      <c r="N17" s="96"/>
      <c r="O17" s="96"/>
      <c r="P17" s="96"/>
      <c r="Q17" s="96"/>
      <c r="R17" s="96"/>
      <c r="S17" s="103"/>
    </row>
    <row r="18" spans="1:19" s="104" customFormat="1" ht="34.15" customHeight="1" x14ac:dyDescent="0.25">
      <c r="A18" s="393"/>
      <c r="B18" s="378"/>
      <c r="C18" s="102">
        <v>63</v>
      </c>
      <c r="D18" s="93">
        <v>218</v>
      </c>
      <c r="E18" s="93" t="s">
        <v>760</v>
      </c>
      <c r="F18" s="93" t="s">
        <v>761</v>
      </c>
      <c r="G18" s="94" t="s">
        <v>23</v>
      </c>
      <c r="H18" s="95">
        <v>170.4</v>
      </c>
      <c r="I18" s="95">
        <v>170.4</v>
      </c>
      <c r="J18" s="100">
        <v>0</v>
      </c>
      <c r="K18" s="95">
        <f t="shared" si="1"/>
        <v>170.4</v>
      </c>
      <c r="L18" s="95">
        <f t="shared" si="0"/>
        <v>0</v>
      </c>
      <c r="M18" s="96"/>
      <c r="N18" s="96"/>
      <c r="O18" s="96"/>
      <c r="P18" s="96"/>
      <c r="Q18" s="96"/>
      <c r="R18" s="96"/>
      <c r="S18" s="103"/>
    </row>
    <row r="19" spans="1:19" s="104" customFormat="1" ht="40.9" customHeight="1" x14ac:dyDescent="0.25">
      <c r="A19" s="386"/>
      <c r="B19" s="379"/>
      <c r="C19" s="93">
        <v>63</v>
      </c>
      <c r="D19" s="93">
        <v>350</v>
      </c>
      <c r="E19" s="93" t="s">
        <v>760</v>
      </c>
      <c r="F19" s="93" t="s">
        <v>761</v>
      </c>
      <c r="G19" s="94" t="s">
        <v>23</v>
      </c>
      <c r="H19" s="95">
        <v>367.3</v>
      </c>
      <c r="I19" s="95">
        <v>117.4</v>
      </c>
      <c r="J19" s="95">
        <v>0</v>
      </c>
      <c r="K19" s="95">
        <f t="shared" si="1"/>
        <v>117.4</v>
      </c>
      <c r="L19" s="95">
        <f t="shared" si="0"/>
        <v>249.9</v>
      </c>
      <c r="M19" s="96"/>
      <c r="N19" s="96"/>
      <c r="O19" s="96"/>
      <c r="P19" s="96"/>
      <c r="Q19" s="96"/>
      <c r="R19" s="96"/>
      <c r="S19" s="103"/>
    </row>
    <row r="20" spans="1:19" ht="34.15" customHeight="1" x14ac:dyDescent="0.25">
      <c r="A20" s="377">
        <f>COUNTA($A$6:A18)</f>
        <v>6</v>
      </c>
      <c r="B20" s="377" t="s">
        <v>766</v>
      </c>
      <c r="C20" s="93">
        <v>55</v>
      </c>
      <c r="D20" s="93">
        <v>490</v>
      </c>
      <c r="E20" s="93" t="s">
        <v>760</v>
      </c>
      <c r="F20" s="93" t="s">
        <v>761</v>
      </c>
      <c r="G20" s="94" t="s">
        <v>23</v>
      </c>
      <c r="H20" s="95">
        <v>189.5</v>
      </c>
      <c r="I20" s="95">
        <v>189.5</v>
      </c>
      <c r="J20" s="95">
        <v>0</v>
      </c>
      <c r="K20" s="95">
        <f t="shared" si="1"/>
        <v>189.5</v>
      </c>
      <c r="L20" s="95">
        <f t="shared" si="0"/>
        <v>0</v>
      </c>
      <c r="M20" s="96"/>
      <c r="N20" s="96"/>
      <c r="O20" s="96"/>
      <c r="P20" s="96"/>
      <c r="Q20" s="96"/>
      <c r="R20" s="96"/>
    </row>
    <row r="21" spans="1:19" ht="34.15" customHeight="1" x14ac:dyDescent="0.25">
      <c r="A21" s="379"/>
      <c r="B21" s="379"/>
      <c r="C21" s="93">
        <v>55</v>
      </c>
      <c r="D21" s="93">
        <v>329</v>
      </c>
      <c r="E21" s="93" t="s">
        <v>760</v>
      </c>
      <c r="F21" s="93" t="s">
        <v>761</v>
      </c>
      <c r="G21" s="94" t="s">
        <v>23</v>
      </c>
      <c r="H21" s="95">
        <v>160.5</v>
      </c>
      <c r="I21" s="95">
        <v>129.19999999999999</v>
      </c>
      <c r="J21" s="95">
        <v>31.3</v>
      </c>
      <c r="K21" s="95">
        <f t="shared" si="1"/>
        <v>160.5</v>
      </c>
      <c r="L21" s="95">
        <f t="shared" si="0"/>
        <v>0</v>
      </c>
      <c r="M21" s="96"/>
      <c r="N21" s="96"/>
      <c r="O21" s="96"/>
      <c r="P21" s="96"/>
      <c r="Q21" s="96"/>
      <c r="R21" s="96"/>
    </row>
    <row r="22" spans="1:19" s="106" customFormat="1" ht="43.9" customHeight="1" x14ac:dyDescent="0.25">
      <c r="A22" s="377">
        <f>COUNTA($A$6:A21)</f>
        <v>7</v>
      </c>
      <c r="B22" s="377" t="s">
        <v>767</v>
      </c>
      <c r="C22" s="98">
        <v>64</v>
      </c>
      <c r="D22" s="98">
        <v>303</v>
      </c>
      <c r="E22" s="98" t="s">
        <v>760</v>
      </c>
      <c r="F22" s="98" t="s">
        <v>761</v>
      </c>
      <c r="G22" s="99" t="s">
        <v>23</v>
      </c>
      <c r="H22" s="100">
        <v>220.5</v>
      </c>
      <c r="I22" s="100">
        <v>214.1</v>
      </c>
      <c r="J22" s="100">
        <v>6.4</v>
      </c>
      <c r="K22" s="100">
        <f t="shared" si="1"/>
        <v>220.5</v>
      </c>
      <c r="L22" s="100">
        <f t="shared" si="0"/>
        <v>0</v>
      </c>
      <c r="M22" s="96"/>
      <c r="N22" s="96"/>
      <c r="O22" s="96"/>
      <c r="P22" s="96"/>
      <c r="Q22" s="96"/>
      <c r="R22" s="96"/>
      <c r="S22" s="105"/>
    </row>
    <row r="23" spans="1:19" s="106" customFormat="1" ht="39.6" customHeight="1" x14ac:dyDescent="0.25">
      <c r="A23" s="379"/>
      <c r="B23" s="379"/>
      <c r="C23" s="93">
        <v>62</v>
      </c>
      <c r="D23" s="93">
        <v>372</v>
      </c>
      <c r="E23" s="93" t="s">
        <v>760</v>
      </c>
      <c r="F23" s="93" t="s">
        <v>761</v>
      </c>
      <c r="G23" s="94" t="s">
        <v>23</v>
      </c>
      <c r="H23" s="95">
        <v>240.2</v>
      </c>
      <c r="I23" s="95">
        <v>120.3</v>
      </c>
      <c r="J23" s="95"/>
      <c r="K23" s="95">
        <f>I23+J23</f>
        <v>120.3</v>
      </c>
      <c r="L23" s="95">
        <f>+H23-K23</f>
        <v>119.89999999999999</v>
      </c>
      <c r="M23" s="96"/>
      <c r="N23" s="96"/>
      <c r="O23" s="96"/>
      <c r="P23" s="96"/>
      <c r="Q23" s="96"/>
      <c r="R23" s="96"/>
      <c r="S23" s="105"/>
    </row>
    <row r="24" spans="1:19" s="104" customFormat="1" ht="34.15" customHeight="1" x14ac:dyDescent="0.25">
      <c r="A24" s="377">
        <f>COUNTA($A$6:A23)</f>
        <v>8</v>
      </c>
      <c r="B24" s="377" t="s">
        <v>768</v>
      </c>
      <c r="C24" s="93">
        <v>64</v>
      </c>
      <c r="D24" s="93">
        <v>95</v>
      </c>
      <c r="E24" s="93" t="s">
        <v>760</v>
      </c>
      <c r="F24" s="93" t="s">
        <v>761</v>
      </c>
      <c r="G24" s="94" t="s">
        <v>23</v>
      </c>
      <c r="H24" s="95">
        <v>177.9</v>
      </c>
      <c r="I24" s="95">
        <v>69.599999999999994</v>
      </c>
      <c r="J24" s="95">
        <v>108.3</v>
      </c>
      <c r="K24" s="95">
        <f t="shared" ref="K24:K85" si="2">I24+J24</f>
        <v>177.89999999999998</v>
      </c>
      <c r="L24" s="95">
        <f t="shared" ref="L24:L85" si="3">+H24-K24</f>
        <v>0</v>
      </c>
      <c r="M24" s="96"/>
      <c r="N24" s="96"/>
      <c r="O24" s="96"/>
      <c r="P24" s="96"/>
      <c r="Q24" s="96"/>
      <c r="R24" s="96"/>
      <c r="S24" s="103"/>
    </row>
    <row r="25" spans="1:19" s="104" customFormat="1" ht="34.15" customHeight="1" x14ac:dyDescent="0.25">
      <c r="A25" s="379"/>
      <c r="B25" s="379"/>
      <c r="C25" s="93">
        <v>64</v>
      </c>
      <c r="D25" s="93">
        <v>301</v>
      </c>
      <c r="E25" s="93" t="s">
        <v>760</v>
      </c>
      <c r="F25" s="93" t="s">
        <v>761</v>
      </c>
      <c r="G25" s="94" t="s">
        <v>23</v>
      </c>
      <c r="H25" s="95">
        <v>115.7</v>
      </c>
      <c r="I25" s="95">
        <v>115.1</v>
      </c>
      <c r="J25" s="95">
        <v>0.6</v>
      </c>
      <c r="K25" s="95">
        <f t="shared" si="2"/>
        <v>115.69999999999999</v>
      </c>
      <c r="L25" s="95">
        <f t="shared" si="3"/>
        <v>0</v>
      </c>
      <c r="M25" s="96"/>
      <c r="N25" s="96"/>
      <c r="O25" s="96"/>
      <c r="P25" s="96"/>
      <c r="Q25" s="96"/>
      <c r="R25" s="96"/>
      <c r="S25" s="103"/>
    </row>
    <row r="26" spans="1:19" ht="46.15" customHeight="1" x14ac:dyDescent="0.25">
      <c r="A26" s="384">
        <f>COUNTA($A$6:A25)</f>
        <v>9</v>
      </c>
      <c r="B26" s="377" t="s">
        <v>769</v>
      </c>
      <c r="C26" s="107">
        <v>64</v>
      </c>
      <c r="D26" s="107">
        <v>94</v>
      </c>
      <c r="E26" s="107" t="s">
        <v>760</v>
      </c>
      <c r="F26" s="107" t="s">
        <v>761</v>
      </c>
      <c r="G26" s="108" t="s">
        <v>23</v>
      </c>
      <c r="H26" s="109">
        <v>195</v>
      </c>
      <c r="I26" s="109">
        <v>195</v>
      </c>
      <c r="J26" s="109">
        <v>0</v>
      </c>
      <c r="K26" s="109">
        <f t="shared" si="2"/>
        <v>195</v>
      </c>
      <c r="L26" s="109">
        <f t="shared" si="3"/>
        <v>0</v>
      </c>
      <c r="M26" s="96"/>
      <c r="N26" s="96"/>
      <c r="O26" s="96"/>
      <c r="P26" s="96"/>
      <c r="Q26" s="96"/>
      <c r="R26" s="96"/>
    </row>
    <row r="27" spans="1:19" ht="39.6" customHeight="1" x14ac:dyDescent="0.25">
      <c r="A27" s="386"/>
      <c r="B27" s="379"/>
      <c r="C27" s="107">
        <v>63</v>
      </c>
      <c r="D27" s="107">
        <v>354</v>
      </c>
      <c r="E27" s="107" t="s">
        <v>760</v>
      </c>
      <c r="F27" s="107" t="s">
        <v>761</v>
      </c>
      <c r="G27" s="108" t="s">
        <v>23</v>
      </c>
      <c r="H27" s="109">
        <v>196</v>
      </c>
      <c r="I27" s="109">
        <v>67.5</v>
      </c>
      <c r="J27" s="109">
        <v>0</v>
      </c>
      <c r="K27" s="109">
        <f t="shared" si="2"/>
        <v>67.5</v>
      </c>
      <c r="L27" s="109">
        <f t="shared" si="3"/>
        <v>128.5</v>
      </c>
      <c r="M27" s="96"/>
      <c r="N27" s="96"/>
      <c r="O27" s="96"/>
      <c r="P27" s="96"/>
      <c r="Q27" s="96"/>
      <c r="R27" s="96"/>
    </row>
    <row r="28" spans="1:19" s="110" customFormat="1" ht="34.15" customHeight="1" x14ac:dyDescent="0.25">
      <c r="A28" s="377">
        <f>COUNTA($A$6:A26)</f>
        <v>10</v>
      </c>
      <c r="B28" s="377" t="s">
        <v>770</v>
      </c>
      <c r="C28" s="93">
        <v>64</v>
      </c>
      <c r="D28" s="93">
        <v>304</v>
      </c>
      <c r="E28" s="93" t="s">
        <v>760</v>
      </c>
      <c r="F28" s="93" t="s">
        <v>761</v>
      </c>
      <c r="G28" s="94" t="s">
        <v>23</v>
      </c>
      <c r="H28" s="95">
        <v>113.9</v>
      </c>
      <c r="I28" s="95">
        <v>107.1</v>
      </c>
      <c r="J28" s="95">
        <v>6.8</v>
      </c>
      <c r="K28" s="95">
        <f t="shared" si="2"/>
        <v>113.89999999999999</v>
      </c>
      <c r="L28" s="95">
        <f t="shared" si="3"/>
        <v>0</v>
      </c>
      <c r="M28" s="96"/>
      <c r="N28" s="96"/>
      <c r="O28" s="96"/>
      <c r="P28" s="96"/>
      <c r="Q28" s="96"/>
      <c r="R28" s="96"/>
    </row>
    <row r="29" spans="1:19" s="104" customFormat="1" ht="41.25" customHeight="1" x14ac:dyDescent="0.25">
      <c r="A29" s="379"/>
      <c r="B29" s="379"/>
      <c r="C29" s="93">
        <v>55</v>
      </c>
      <c r="D29" s="93">
        <v>358</v>
      </c>
      <c r="E29" s="93" t="s">
        <v>760</v>
      </c>
      <c r="F29" s="93" t="s">
        <v>761</v>
      </c>
      <c r="G29" s="94" t="s">
        <v>23</v>
      </c>
      <c r="H29" s="95">
        <v>367.7</v>
      </c>
      <c r="I29" s="95">
        <v>367.7</v>
      </c>
      <c r="J29" s="95">
        <v>0</v>
      </c>
      <c r="K29" s="95">
        <f t="shared" si="2"/>
        <v>367.7</v>
      </c>
      <c r="L29" s="95">
        <f t="shared" si="3"/>
        <v>0</v>
      </c>
      <c r="M29" s="96"/>
      <c r="N29" s="96"/>
      <c r="O29" s="96"/>
      <c r="P29" s="96"/>
      <c r="Q29" s="96"/>
      <c r="R29" s="96"/>
      <c r="S29" s="103"/>
    </row>
    <row r="30" spans="1:19" s="110" customFormat="1" ht="41.45" customHeight="1" x14ac:dyDescent="0.25">
      <c r="A30" s="111">
        <f>COUNTA($A$6:A29)</f>
        <v>11</v>
      </c>
      <c r="B30" s="111" t="s">
        <v>771</v>
      </c>
      <c r="C30" s="98">
        <v>64</v>
      </c>
      <c r="D30" s="98">
        <v>401</v>
      </c>
      <c r="E30" s="98" t="s">
        <v>760</v>
      </c>
      <c r="F30" s="98" t="s">
        <v>761</v>
      </c>
      <c r="G30" s="99" t="s">
        <v>23</v>
      </c>
      <c r="H30" s="100">
        <v>58.1</v>
      </c>
      <c r="I30" s="100">
        <v>58.1</v>
      </c>
      <c r="J30" s="100">
        <v>0</v>
      </c>
      <c r="K30" s="100">
        <f t="shared" si="2"/>
        <v>58.1</v>
      </c>
      <c r="L30" s="100">
        <f t="shared" si="3"/>
        <v>0</v>
      </c>
      <c r="M30" s="96"/>
      <c r="N30" s="96"/>
      <c r="O30" s="96"/>
      <c r="P30" s="96"/>
      <c r="Q30" s="96"/>
      <c r="R30" s="96"/>
    </row>
    <row r="31" spans="1:19" s="110" customFormat="1" ht="42" customHeight="1" x14ac:dyDescent="0.25">
      <c r="A31" s="377">
        <f>COUNTA($A$6:A30)</f>
        <v>12</v>
      </c>
      <c r="B31" s="377" t="s">
        <v>772</v>
      </c>
      <c r="C31" s="98">
        <v>64</v>
      </c>
      <c r="D31" s="98">
        <v>401</v>
      </c>
      <c r="E31" s="98" t="s">
        <v>760</v>
      </c>
      <c r="F31" s="98" t="s">
        <v>761</v>
      </c>
      <c r="G31" s="99" t="s">
        <v>23</v>
      </c>
      <c r="H31" s="100">
        <v>182.9</v>
      </c>
      <c r="I31" s="100">
        <v>152.80000000000001</v>
      </c>
      <c r="J31" s="100">
        <v>30.1</v>
      </c>
      <c r="K31" s="100">
        <f t="shared" si="2"/>
        <v>182.9</v>
      </c>
      <c r="L31" s="100">
        <f t="shared" si="3"/>
        <v>0</v>
      </c>
      <c r="M31" s="96"/>
      <c r="N31" s="96"/>
      <c r="O31" s="96"/>
      <c r="P31" s="96"/>
      <c r="Q31" s="96"/>
      <c r="R31" s="96"/>
    </row>
    <row r="32" spans="1:19" s="110" customFormat="1" ht="42" customHeight="1" x14ac:dyDescent="0.25">
      <c r="A32" s="378"/>
      <c r="B32" s="378"/>
      <c r="C32" s="93">
        <v>55</v>
      </c>
      <c r="D32" s="93">
        <v>492</v>
      </c>
      <c r="E32" s="93" t="s">
        <v>760</v>
      </c>
      <c r="F32" s="93" t="s">
        <v>761</v>
      </c>
      <c r="G32" s="94" t="s">
        <v>23</v>
      </c>
      <c r="H32" s="95">
        <v>147.69999999999999</v>
      </c>
      <c r="I32" s="95">
        <v>147.69999999999999</v>
      </c>
      <c r="J32" s="95">
        <v>0</v>
      </c>
      <c r="K32" s="95">
        <f t="shared" si="2"/>
        <v>147.69999999999999</v>
      </c>
      <c r="L32" s="95">
        <f t="shared" si="3"/>
        <v>0</v>
      </c>
      <c r="M32" s="96"/>
      <c r="N32" s="96"/>
      <c r="O32" s="96"/>
      <c r="P32" s="96"/>
      <c r="Q32" s="96"/>
      <c r="R32" s="96"/>
    </row>
    <row r="33" spans="1:19" s="104" customFormat="1" ht="36.6" customHeight="1" x14ac:dyDescent="0.25">
      <c r="A33" s="379"/>
      <c r="B33" s="379"/>
      <c r="C33" s="93">
        <v>55</v>
      </c>
      <c r="D33" s="93">
        <v>294</v>
      </c>
      <c r="E33" s="93" t="s">
        <v>760</v>
      </c>
      <c r="F33" s="93" t="s">
        <v>761</v>
      </c>
      <c r="G33" s="94" t="s">
        <v>23</v>
      </c>
      <c r="H33" s="95">
        <v>158</v>
      </c>
      <c r="I33" s="95">
        <v>158</v>
      </c>
      <c r="J33" s="95">
        <v>0</v>
      </c>
      <c r="K33" s="95">
        <f>I33+J33</f>
        <v>158</v>
      </c>
      <c r="L33" s="95">
        <f>+H33-K33</f>
        <v>0</v>
      </c>
      <c r="M33" s="96"/>
      <c r="N33" s="96"/>
      <c r="O33" s="96"/>
      <c r="P33" s="96"/>
      <c r="Q33" s="96"/>
      <c r="R33" s="96"/>
      <c r="S33" s="103"/>
    </row>
    <row r="34" spans="1:19" s="110" customFormat="1" ht="43.9" customHeight="1" x14ac:dyDescent="0.25">
      <c r="A34" s="377">
        <f>COUNTA($A$6:A33)</f>
        <v>13</v>
      </c>
      <c r="B34" s="377" t="s">
        <v>773</v>
      </c>
      <c r="C34" s="98">
        <v>64</v>
      </c>
      <c r="D34" s="98">
        <v>401</v>
      </c>
      <c r="E34" s="98" t="s">
        <v>760</v>
      </c>
      <c r="F34" s="98" t="s">
        <v>761</v>
      </c>
      <c r="G34" s="99" t="s">
        <v>23</v>
      </c>
      <c r="H34" s="100">
        <v>58.1</v>
      </c>
      <c r="I34" s="100">
        <v>58.1</v>
      </c>
      <c r="J34" s="100">
        <v>0</v>
      </c>
      <c r="K34" s="100">
        <f t="shared" si="2"/>
        <v>58.1</v>
      </c>
      <c r="L34" s="100">
        <f t="shared" si="3"/>
        <v>0</v>
      </c>
      <c r="M34" s="96"/>
      <c r="N34" s="96"/>
      <c r="O34" s="96"/>
      <c r="P34" s="96"/>
      <c r="Q34" s="96"/>
      <c r="R34" s="96"/>
    </row>
    <row r="35" spans="1:19" s="112" customFormat="1" ht="43.9" customHeight="1" x14ac:dyDescent="0.25">
      <c r="A35" s="379"/>
      <c r="B35" s="379"/>
      <c r="C35" s="93">
        <v>55</v>
      </c>
      <c r="D35" s="93">
        <v>492</v>
      </c>
      <c r="E35" s="93" t="s">
        <v>760</v>
      </c>
      <c r="F35" s="93" t="s">
        <v>761</v>
      </c>
      <c r="G35" s="94" t="s">
        <v>23</v>
      </c>
      <c r="H35" s="95">
        <v>103.3</v>
      </c>
      <c r="I35" s="95">
        <v>103.3</v>
      </c>
      <c r="J35" s="95">
        <v>0</v>
      </c>
      <c r="K35" s="95">
        <f t="shared" si="2"/>
        <v>103.3</v>
      </c>
      <c r="L35" s="95">
        <f t="shared" si="3"/>
        <v>0</v>
      </c>
      <c r="M35" s="96"/>
      <c r="N35" s="96"/>
      <c r="O35" s="96"/>
      <c r="P35" s="96"/>
      <c r="Q35" s="96"/>
      <c r="R35" s="96"/>
    </row>
    <row r="36" spans="1:19" s="113" customFormat="1" ht="34.15" customHeight="1" x14ac:dyDescent="0.25">
      <c r="A36" s="377">
        <f>COUNTA($A$6:A35)</f>
        <v>14</v>
      </c>
      <c r="B36" s="377" t="s">
        <v>774</v>
      </c>
      <c r="C36" s="107">
        <v>62</v>
      </c>
      <c r="D36" s="107">
        <v>240</v>
      </c>
      <c r="E36" s="107" t="s">
        <v>760</v>
      </c>
      <c r="F36" s="107" t="s">
        <v>761</v>
      </c>
      <c r="G36" s="108" t="s">
        <v>23</v>
      </c>
      <c r="H36" s="109">
        <v>62.1</v>
      </c>
      <c r="I36" s="109">
        <v>62.1</v>
      </c>
      <c r="J36" s="109">
        <v>0</v>
      </c>
      <c r="K36" s="109">
        <f t="shared" si="2"/>
        <v>62.1</v>
      </c>
      <c r="L36" s="109">
        <f t="shared" si="3"/>
        <v>0</v>
      </c>
      <c r="M36" s="96"/>
      <c r="N36" s="96"/>
      <c r="O36" s="96"/>
      <c r="P36" s="96"/>
      <c r="Q36" s="96"/>
      <c r="R36" s="96"/>
    </row>
    <row r="37" spans="1:19" ht="34.15" customHeight="1" x14ac:dyDescent="0.25">
      <c r="A37" s="378"/>
      <c r="B37" s="378"/>
      <c r="C37" s="107">
        <v>62</v>
      </c>
      <c r="D37" s="107">
        <v>309</v>
      </c>
      <c r="E37" s="107" t="s">
        <v>760</v>
      </c>
      <c r="F37" s="107" t="s">
        <v>761</v>
      </c>
      <c r="G37" s="108" t="s">
        <v>23</v>
      </c>
      <c r="H37" s="109">
        <v>211.9</v>
      </c>
      <c r="I37" s="109">
        <v>211.9</v>
      </c>
      <c r="J37" s="109">
        <v>0</v>
      </c>
      <c r="K37" s="109">
        <f t="shared" si="2"/>
        <v>211.9</v>
      </c>
      <c r="L37" s="109">
        <f t="shared" si="3"/>
        <v>0</v>
      </c>
      <c r="M37" s="96"/>
      <c r="N37" s="96"/>
      <c r="O37" s="96"/>
      <c r="P37" s="96"/>
      <c r="Q37" s="96"/>
      <c r="R37" s="96"/>
    </row>
    <row r="38" spans="1:19" ht="34.15" customHeight="1" x14ac:dyDescent="0.25">
      <c r="A38" s="378"/>
      <c r="B38" s="378"/>
      <c r="C38" s="107">
        <v>63</v>
      </c>
      <c r="D38" s="107">
        <v>362</v>
      </c>
      <c r="E38" s="107" t="s">
        <v>760</v>
      </c>
      <c r="F38" s="107" t="s">
        <v>761</v>
      </c>
      <c r="G38" s="108" t="s">
        <v>23</v>
      </c>
      <c r="H38" s="109">
        <v>162.9</v>
      </c>
      <c r="I38" s="109">
        <v>133.5</v>
      </c>
      <c r="J38" s="109">
        <v>29.4</v>
      </c>
      <c r="K38" s="109">
        <f t="shared" si="2"/>
        <v>162.9</v>
      </c>
      <c r="L38" s="109">
        <f t="shared" si="3"/>
        <v>0</v>
      </c>
      <c r="M38" s="96"/>
      <c r="N38" s="96"/>
      <c r="O38" s="96"/>
      <c r="P38" s="96"/>
      <c r="Q38" s="96"/>
      <c r="R38" s="96"/>
    </row>
    <row r="39" spans="1:19" ht="34.15" customHeight="1" x14ac:dyDescent="0.25">
      <c r="A39" s="379"/>
      <c r="B39" s="379"/>
      <c r="C39" s="98">
        <v>62</v>
      </c>
      <c r="D39" s="98">
        <v>370</v>
      </c>
      <c r="E39" s="98" t="s">
        <v>760</v>
      </c>
      <c r="F39" s="98" t="s">
        <v>761</v>
      </c>
      <c r="G39" s="99" t="s">
        <v>23</v>
      </c>
      <c r="H39" s="100">
        <v>94.7</v>
      </c>
      <c r="I39" s="100">
        <v>94.7</v>
      </c>
      <c r="J39" s="100">
        <v>0</v>
      </c>
      <c r="K39" s="100">
        <f t="shared" si="2"/>
        <v>94.7</v>
      </c>
      <c r="L39" s="100">
        <f t="shared" si="3"/>
        <v>0</v>
      </c>
      <c r="M39" s="96"/>
      <c r="N39" s="96"/>
      <c r="O39" s="96"/>
      <c r="P39" s="96"/>
      <c r="Q39" s="96"/>
      <c r="R39" s="96"/>
    </row>
    <row r="40" spans="1:19" ht="71.45" customHeight="1" x14ac:dyDescent="0.25">
      <c r="A40" s="114">
        <f>COUNTA($A$6:A39)</f>
        <v>15</v>
      </c>
      <c r="B40" s="114" t="s">
        <v>775</v>
      </c>
      <c r="C40" s="93">
        <v>55</v>
      </c>
      <c r="D40" s="93">
        <v>533</v>
      </c>
      <c r="E40" s="93" t="s">
        <v>760</v>
      </c>
      <c r="F40" s="93" t="s">
        <v>761</v>
      </c>
      <c r="G40" s="94" t="s">
        <v>23</v>
      </c>
      <c r="H40" s="95">
        <v>108</v>
      </c>
      <c r="I40" s="95">
        <v>108</v>
      </c>
      <c r="J40" s="95">
        <v>0</v>
      </c>
      <c r="K40" s="95">
        <f t="shared" si="2"/>
        <v>108</v>
      </c>
      <c r="L40" s="95">
        <f t="shared" si="3"/>
        <v>0</v>
      </c>
      <c r="M40" s="96"/>
      <c r="N40" s="96"/>
      <c r="O40" s="96"/>
      <c r="P40" s="96"/>
      <c r="Q40" s="96"/>
      <c r="R40" s="96"/>
    </row>
    <row r="41" spans="1:19" ht="45" customHeight="1" x14ac:dyDescent="0.25">
      <c r="A41" s="377">
        <f>COUNTA($A$6:A40)</f>
        <v>16</v>
      </c>
      <c r="B41" s="377" t="s">
        <v>776</v>
      </c>
      <c r="C41" s="93">
        <v>55</v>
      </c>
      <c r="D41" s="93">
        <v>533</v>
      </c>
      <c r="E41" s="93" t="s">
        <v>760</v>
      </c>
      <c r="F41" s="93" t="s">
        <v>761</v>
      </c>
      <c r="G41" s="94" t="s">
        <v>23</v>
      </c>
      <c r="H41" s="95">
        <v>78</v>
      </c>
      <c r="I41" s="95">
        <v>78</v>
      </c>
      <c r="J41" s="95">
        <v>0</v>
      </c>
      <c r="K41" s="95">
        <f t="shared" si="2"/>
        <v>78</v>
      </c>
      <c r="L41" s="95">
        <f t="shared" si="3"/>
        <v>0</v>
      </c>
      <c r="M41" s="96"/>
      <c r="N41" s="96"/>
      <c r="O41" s="96"/>
      <c r="P41" s="96"/>
      <c r="Q41" s="96"/>
      <c r="R41" s="96"/>
    </row>
    <row r="42" spans="1:19" ht="45" customHeight="1" x14ac:dyDescent="0.25">
      <c r="A42" s="379"/>
      <c r="B42" s="379"/>
      <c r="C42" s="93">
        <v>55</v>
      </c>
      <c r="D42" s="93">
        <v>396</v>
      </c>
      <c r="E42" s="93" t="s">
        <v>760</v>
      </c>
      <c r="F42" s="93" t="s">
        <v>761</v>
      </c>
      <c r="G42" s="94" t="s">
        <v>23</v>
      </c>
      <c r="H42" s="95">
        <v>120</v>
      </c>
      <c r="I42" s="95">
        <v>120</v>
      </c>
      <c r="J42" s="95">
        <v>0</v>
      </c>
      <c r="K42" s="95">
        <f t="shared" si="2"/>
        <v>120</v>
      </c>
      <c r="L42" s="95">
        <f t="shared" si="3"/>
        <v>0</v>
      </c>
      <c r="M42" s="96"/>
      <c r="N42" s="96"/>
      <c r="O42" s="96"/>
      <c r="P42" s="96"/>
      <c r="Q42" s="96"/>
      <c r="R42" s="96"/>
    </row>
    <row r="43" spans="1:19" ht="43.15" customHeight="1" x14ac:dyDescent="0.25">
      <c r="A43" s="377">
        <f>COUNTA($A$6:A41)</f>
        <v>17</v>
      </c>
      <c r="B43" s="377" t="s">
        <v>777</v>
      </c>
      <c r="C43" s="93">
        <v>55</v>
      </c>
      <c r="D43" s="93">
        <v>544</v>
      </c>
      <c r="E43" s="93" t="s">
        <v>760</v>
      </c>
      <c r="F43" s="93" t="s">
        <v>761</v>
      </c>
      <c r="G43" s="94" t="s">
        <v>23</v>
      </c>
      <c r="H43" s="95">
        <v>45.5</v>
      </c>
      <c r="I43" s="95">
        <v>45.5</v>
      </c>
      <c r="J43" s="95">
        <v>0</v>
      </c>
      <c r="K43" s="95">
        <f t="shared" si="2"/>
        <v>45.5</v>
      </c>
      <c r="L43" s="95">
        <f t="shared" si="3"/>
        <v>0</v>
      </c>
      <c r="M43" s="96"/>
      <c r="N43" s="96"/>
      <c r="O43" s="96"/>
      <c r="P43" s="96"/>
      <c r="Q43" s="96"/>
      <c r="R43" s="96"/>
    </row>
    <row r="44" spans="1:19" ht="43.15" customHeight="1" x14ac:dyDescent="0.25">
      <c r="A44" s="378"/>
      <c r="B44" s="378"/>
      <c r="C44" s="93">
        <v>55</v>
      </c>
      <c r="D44" s="93">
        <v>543</v>
      </c>
      <c r="E44" s="93" t="s">
        <v>760</v>
      </c>
      <c r="F44" s="93" t="s">
        <v>761</v>
      </c>
      <c r="G44" s="94" t="s">
        <v>23</v>
      </c>
      <c r="H44" s="95">
        <v>76.3</v>
      </c>
      <c r="I44" s="95">
        <v>76.3</v>
      </c>
      <c r="J44" s="95">
        <v>0</v>
      </c>
      <c r="K44" s="95">
        <f t="shared" si="2"/>
        <v>76.3</v>
      </c>
      <c r="L44" s="95">
        <f t="shared" si="3"/>
        <v>0</v>
      </c>
      <c r="M44" s="96"/>
      <c r="N44" s="96"/>
      <c r="O44" s="96"/>
      <c r="P44" s="96"/>
      <c r="Q44" s="96"/>
      <c r="R44" s="96"/>
    </row>
    <row r="45" spans="1:19" ht="43.15" customHeight="1" x14ac:dyDescent="0.25">
      <c r="A45" s="378"/>
      <c r="B45" s="378"/>
      <c r="C45" s="93">
        <v>55</v>
      </c>
      <c r="D45" s="93">
        <v>533</v>
      </c>
      <c r="E45" s="93" t="s">
        <v>760</v>
      </c>
      <c r="F45" s="93" t="s">
        <v>761</v>
      </c>
      <c r="G45" s="94" t="s">
        <v>23</v>
      </c>
      <c r="H45" s="95">
        <v>78</v>
      </c>
      <c r="I45" s="95">
        <v>78</v>
      </c>
      <c r="J45" s="95">
        <v>0</v>
      </c>
      <c r="K45" s="95">
        <f t="shared" si="2"/>
        <v>78</v>
      </c>
      <c r="L45" s="95">
        <f t="shared" si="3"/>
        <v>0</v>
      </c>
      <c r="M45" s="96"/>
      <c r="N45" s="96"/>
      <c r="O45" s="96"/>
      <c r="P45" s="96"/>
      <c r="Q45" s="96"/>
      <c r="R45" s="96"/>
    </row>
    <row r="46" spans="1:19" s="116" customFormat="1" ht="43.15" customHeight="1" x14ac:dyDescent="0.25">
      <c r="A46" s="378"/>
      <c r="B46" s="378"/>
      <c r="C46" s="107">
        <v>55</v>
      </c>
      <c r="D46" s="107">
        <v>568</v>
      </c>
      <c r="E46" s="107" t="s">
        <v>760</v>
      </c>
      <c r="F46" s="107" t="s">
        <v>761</v>
      </c>
      <c r="G46" s="108" t="s">
        <v>23</v>
      </c>
      <c r="H46" s="109">
        <v>227.4</v>
      </c>
      <c r="I46" s="109">
        <v>227.4</v>
      </c>
      <c r="J46" s="109">
        <v>0</v>
      </c>
      <c r="K46" s="109">
        <f t="shared" si="2"/>
        <v>227.4</v>
      </c>
      <c r="L46" s="95">
        <f t="shared" si="3"/>
        <v>0</v>
      </c>
      <c r="M46" s="96"/>
      <c r="N46" s="96"/>
      <c r="O46" s="96"/>
      <c r="P46" s="96"/>
      <c r="Q46" s="96"/>
      <c r="R46" s="96"/>
      <c r="S46" s="115"/>
    </row>
    <row r="47" spans="1:19" s="104" customFormat="1" ht="43.15" customHeight="1" x14ac:dyDescent="0.25">
      <c r="A47" s="379"/>
      <c r="B47" s="379"/>
      <c r="C47" s="102">
        <v>63</v>
      </c>
      <c r="D47" s="93">
        <v>365</v>
      </c>
      <c r="E47" s="93" t="s">
        <v>760</v>
      </c>
      <c r="F47" s="93" t="s">
        <v>761</v>
      </c>
      <c r="G47" s="94" t="s">
        <v>23</v>
      </c>
      <c r="H47" s="95">
        <v>165.2</v>
      </c>
      <c r="I47" s="95">
        <v>165.2</v>
      </c>
      <c r="J47" s="95">
        <v>0</v>
      </c>
      <c r="K47" s="95">
        <f t="shared" si="2"/>
        <v>165.2</v>
      </c>
      <c r="L47" s="95">
        <f t="shared" si="3"/>
        <v>0</v>
      </c>
      <c r="M47" s="96"/>
      <c r="N47" s="96"/>
      <c r="O47" s="96"/>
      <c r="P47" s="96"/>
      <c r="Q47" s="96"/>
      <c r="R47" s="96"/>
      <c r="S47" s="103"/>
    </row>
    <row r="48" spans="1:19" ht="43.15" customHeight="1" x14ac:dyDescent="0.25">
      <c r="A48" s="377">
        <f>COUNTA($A$6:A47)</f>
        <v>18</v>
      </c>
      <c r="B48" s="377" t="s">
        <v>778</v>
      </c>
      <c r="C48" s="93">
        <v>55</v>
      </c>
      <c r="D48" s="93">
        <v>544</v>
      </c>
      <c r="E48" s="93" t="s">
        <v>760</v>
      </c>
      <c r="F48" s="93" t="s">
        <v>761</v>
      </c>
      <c r="G48" s="94" t="s">
        <v>23</v>
      </c>
      <c r="H48" s="95">
        <v>118.6</v>
      </c>
      <c r="I48" s="95">
        <v>118.6</v>
      </c>
      <c r="J48" s="95">
        <v>0</v>
      </c>
      <c r="K48" s="95">
        <f t="shared" si="2"/>
        <v>118.6</v>
      </c>
      <c r="L48" s="95">
        <f t="shared" si="3"/>
        <v>0</v>
      </c>
      <c r="M48" s="96"/>
      <c r="N48" s="96"/>
      <c r="O48" s="96"/>
      <c r="P48" s="96"/>
      <c r="Q48" s="96"/>
      <c r="R48" s="96"/>
    </row>
    <row r="49" spans="1:19" ht="33.6" customHeight="1" x14ac:dyDescent="0.25">
      <c r="A49" s="379"/>
      <c r="B49" s="379"/>
      <c r="C49" s="93">
        <v>55</v>
      </c>
      <c r="D49" s="93">
        <v>533</v>
      </c>
      <c r="E49" s="93" t="s">
        <v>760</v>
      </c>
      <c r="F49" s="93" t="s">
        <v>761</v>
      </c>
      <c r="G49" s="94" t="s">
        <v>23</v>
      </c>
      <c r="H49" s="95">
        <v>78</v>
      </c>
      <c r="I49" s="95">
        <v>78</v>
      </c>
      <c r="J49" s="95">
        <v>0</v>
      </c>
      <c r="K49" s="95">
        <f t="shared" si="2"/>
        <v>78</v>
      </c>
      <c r="L49" s="95">
        <f t="shared" si="3"/>
        <v>0</v>
      </c>
      <c r="M49" s="96"/>
      <c r="N49" s="96"/>
      <c r="O49" s="96"/>
      <c r="P49" s="96"/>
      <c r="Q49" s="96"/>
      <c r="R49" s="96"/>
    </row>
    <row r="50" spans="1:19" s="110" customFormat="1" ht="67.150000000000006" customHeight="1" x14ac:dyDescent="0.25">
      <c r="A50" s="97">
        <f>COUNTA($A$6:A49)</f>
        <v>19</v>
      </c>
      <c r="B50" s="97" t="s">
        <v>779</v>
      </c>
      <c r="C50" s="102">
        <v>63</v>
      </c>
      <c r="D50" s="93">
        <v>292</v>
      </c>
      <c r="E50" s="93" t="s">
        <v>760</v>
      </c>
      <c r="F50" s="93" t="s">
        <v>761</v>
      </c>
      <c r="G50" s="94" t="s">
        <v>23</v>
      </c>
      <c r="H50" s="95">
        <v>138.9</v>
      </c>
      <c r="I50" s="95">
        <v>138.9</v>
      </c>
      <c r="J50" s="95">
        <v>0</v>
      </c>
      <c r="K50" s="95">
        <f t="shared" si="2"/>
        <v>138.9</v>
      </c>
      <c r="L50" s="95">
        <f t="shared" si="3"/>
        <v>0</v>
      </c>
      <c r="M50" s="96"/>
      <c r="N50" s="96"/>
      <c r="O50" s="96"/>
      <c r="P50" s="96"/>
      <c r="Q50" s="96"/>
      <c r="R50" s="96"/>
    </row>
    <row r="51" spans="1:19" s="110" customFormat="1" ht="47.45" customHeight="1" x14ac:dyDescent="0.25">
      <c r="A51" s="97">
        <f>COUNTA($A$6:A50)</f>
        <v>20</v>
      </c>
      <c r="B51" s="97" t="s">
        <v>780</v>
      </c>
      <c r="C51" s="93">
        <v>55</v>
      </c>
      <c r="D51" s="93">
        <v>360</v>
      </c>
      <c r="E51" s="93" t="s">
        <v>760</v>
      </c>
      <c r="F51" s="93" t="s">
        <v>761</v>
      </c>
      <c r="G51" s="94" t="s">
        <v>23</v>
      </c>
      <c r="H51" s="95">
        <v>221</v>
      </c>
      <c r="I51" s="95">
        <v>221</v>
      </c>
      <c r="J51" s="95">
        <v>0</v>
      </c>
      <c r="K51" s="95">
        <f t="shared" si="2"/>
        <v>221</v>
      </c>
      <c r="L51" s="95">
        <f t="shared" si="3"/>
        <v>0</v>
      </c>
      <c r="M51" s="96"/>
      <c r="N51" s="96"/>
      <c r="O51" s="96"/>
      <c r="P51" s="96"/>
      <c r="Q51" s="96"/>
      <c r="R51" s="96"/>
    </row>
    <row r="52" spans="1:19" s="110" customFormat="1" ht="73.150000000000006" customHeight="1" x14ac:dyDescent="0.25">
      <c r="A52" s="97">
        <f>COUNTA($A$6:A51)</f>
        <v>21</v>
      </c>
      <c r="B52" s="97" t="s">
        <v>781</v>
      </c>
      <c r="C52" s="93">
        <v>55</v>
      </c>
      <c r="D52" s="93">
        <v>360</v>
      </c>
      <c r="E52" s="93" t="s">
        <v>760</v>
      </c>
      <c r="F52" s="93" t="s">
        <v>761</v>
      </c>
      <c r="G52" s="94" t="s">
        <v>23</v>
      </c>
      <c r="H52" s="95">
        <v>313.60000000000002</v>
      </c>
      <c r="I52" s="95">
        <v>313.60000000000002</v>
      </c>
      <c r="J52" s="95">
        <v>0</v>
      </c>
      <c r="K52" s="95">
        <f t="shared" si="2"/>
        <v>313.60000000000002</v>
      </c>
      <c r="L52" s="95">
        <f t="shared" si="3"/>
        <v>0</v>
      </c>
      <c r="M52" s="96"/>
      <c r="N52" s="96"/>
      <c r="O52" s="96"/>
      <c r="P52" s="96"/>
      <c r="Q52" s="96"/>
      <c r="R52" s="96"/>
    </row>
    <row r="53" spans="1:19" s="118" customFormat="1" ht="46.9" customHeight="1" x14ac:dyDescent="0.25">
      <c r="A53" s="384">
        <f>COUNTA($A$6:A52)</f>
        <v>22</v>
      </c>
      <c r="B53" s="377" t="s">
        <v>782</v>
      </c>
      <c r="C53" s="93">
        <v>63</v>
      </c>
      <c r="D53" s="93">
        <v>320</v>
      </c>
      <c r="E53" s="93" t="s">
        <v>760</v>
      </c>
      <c r="F53" s="93" t="s">
        <v>761</v>
      </c>
      <c r="G53" s="94" t="s">
        <v>23</v>
      </c>
      <c r="H53" s="95">
        <v>132.19999999999999</v>
      </c>
      <c r="I53" s="95">
        <v>132.19999999999999</v>
      </c>
      <c r="J53" s="95">
        <v>0</v>
      </c>
      <c r="K53" s="95">
        <f t="shared" si="2"/>
        <v>132.19999999999999</v>
      </c>
      <c r="L53" s="95">
        <f t="shared" si="3"/>
        <v>0</v>
      </c>
      <c r="M53" s="96"/>
      <c r="N53" s="96"/>
      <c r="O53" s="96"/>
      <c r="P53" s="96"/>
      <c r="Q53" s="96"/>
      <c r="R53" s="96"/>
      <c r="S53" s="117"/>
    </row>
    <row r="54" spans="1:19" s="104" customFormat="1" ht="46.9" customHeight="1" x14ac:dyDescent="0.25">
      <c r="A54" s="393"/>
      <c r="B54" s="378"/>
      <c r="C54" s="93">
        <v>55</v>
      </c>
      <c r="D54" s="93">
        <v>290</v>
      </c>
      <c r="E54" s="93" t="s">
        <v>760</v>
      </c>
      <c r="F54" s="93" t="s">
        <v>761</v>
      </c>
      <c r="G54" s="94" t="s">
        <v>23</v>
      </c>
      <c r="H54" s="95">
        <v>247.5</v>
      </c>
      <c r="I54" s="95">
        <v>247.5</v>
      </c>
      <c r="J54" s="95">
        <v>0</v>
      </c>
      <c r="K54" s="95">
        <f t="shared" si="2"/>
        <v>247.5</v>
      </c>
      <c r="L54" s="95">
        <f>+H54-K54</f>
        <v>0</v>
      </c>
      <c r="M54" s="96"/>
      <c r="N54" s="96"/>
      <c r="O54" s="96"/>
      <c r="P54" s="96"/>
      <c r="Q54" s="96"/>
      <c r="R54" s="96"/>
      <c r="S54" s="103"/>
    </row>
    <row r="55" spans="1:19" s="104" customFormat="1" ht="46.9" customHeight="1" x14ac:dyDescent="0.25">
      <c r="A55" s="386"/>
      <c r="B55" s="378"/>
      <c r="C55" s="93">
        <v>63</v>
      </c>
      <c r="D55" s="93">
        <v>293</v>
      </c>
      <c r="E55" s="93" t="s">
        <v>760</v>
      </c>
      <c r="F55" s="93" t="s">
        <v>761</v>
      </c>
      <c r="G55" s="94" t="s">
        <v>23</v>
      </c>
      <c r="H55" s="95">
        <v>15.8</v>
      </c>
      <c r="I55" s="95">
        <v>15.8</v>
      </c>
      <c r="J55" s="95">
        <v>0</v>
      </c>
      <c r="K55" s="95">
        <f t="shared" si="2"/>
        <v>15.8</v>
      </c>
      <c r="L55" s="95">
        <f t="shared" si="3"/>
        <v>0</v>
      </c>
      <c r="M55" s="96"/>
      <c r="N55" s="96"/>
      <c r="O55" s="96"/>
      <c r="P55" s="96"/>
      <c r="Q55" s="96"/>
      <c r="R55" s="96"/>
      <c r="S55" s="103"/>
    </row>
    <row r="56" spans="1:19" s="110" customFormat="1" ht="52.9" customHeight="1" x14ac:dyDescent="0.25">
      <c r="A56" s="114">
        <f>COUNTA($A$6:A55)</f>
        <v>23</v>
      </c>
      <c r="B56" s="114" t="s">
        <v>783</v>
      </c>
      <c r="C56" s="98">
        <v>62</v>
      </c>
      <c r="D56" s="98">
        <v>308</v>
      </c>
      <c r="E56" s="98" t="s">
        <v>760</v>
      </c>
      <c r="F56" s="98" t="s">
        <v>761</v>
      </c>
      <c r="G56" s="99" t="s">
        <v>23</v>
      </c>
      <c r="H56" s="100">
        <v>342.5</v>
      </c>
      <c r="I56" s="100">
        <v>202.1</v>
      </c>
      <c r="J56" s="100">
        <v>140.4</v>
      </c>
      <c r="K56" s="100">
        <f t="shared" si="2"/>
        <v>342.5</v>
      </c>
      <c r="L56" s="95">
        <f t="shared" si="3"/>
        <v>0</v>
      </c>
      <c r="M56" s="96"/>
      <c r="N56" s="96"/>
      <c r="O56" s="96"/>
      <c r="P56" s="96"/>
      <c r="Q56" s="96"/>
      <c r="R56" s="96"/>
    </row>
    <row r="57" spans="1:19" s="110" customFormat="1" ht="47.45" customHeight="1" x14ac:dyDescent="0.25">
      <c r="A57" s="377">
        <f>COUNTA($A$6:A56)</f>
        <v>24</v>
      </c>
      <c r="B57" s="377" t="s">
        <v>784</v>
      </c>
      <c r="C57" s="93">
        <v>55</v>
      </c>
      <c r="D57" s="93">
        <v>273</v>
      </c>
      <c r="E57" s="93" t="s">
        <v>760</v>
      </c>
      <c r="F57" s="93" t="s">
        <v>761</v>
      </c>
      <c r="G57" s="94" t="s">
        <v>23</v>
      </c>
      <c r="H57" s="95">
        <v>192.3</v>
      </c>
      <c r="I57" s="95">
        <v>192.3</v>
      </c>
      <c r="J57" s="95">
        <v>0</v>
      </c>
      <c r="K57" s="95">
        <f t="shared" si="2"/>
        <v>192.3</v>
      </c>
      <c r="L57" s="95">
        <f t="shared" si="3"/>
        <v>0</v>
      </c>
      <c r="M57" s="96"/>
      <c r="N57" s="96"/>
      <c r="O57" s="96"/>
      <c r="P57" s="96"/>
      <c r="Q57" s="96"/>
      <c r="R57" s="96"/>
    </row>
    <row r="58" spans="1:19" s="104" customFormat="1" ht="47.45" customHeight="1" x14ac:dyDescent="0.25">
      <c r="A58" s="379"/>
      <c r="B58" s="379"/>
      <c r="C58" s="102">
        <v>63</v>
      </c>
      <c r="D58" s="93">
        <v>277</v>
      </c>
      <c r="E58" s="93" t="s">
        <v>760</v>
      </c>
      <c r="F58" s="93" t="s">
        <v>761</v>
      </c>
      <c r="G58" s="94" t="s">
        <v>23</v>
      </c>
      <c r="H58" s="95">
        <v>207</v>
      </c>
      <c r="I58" s="95">
        <v>207</v>
      </c>
      <c r="J58" s="95">
        <v>0</v>
      </c>
      <c r="K58" s="95">
        <f t="shared" si="2"/>
        <v>207</v>
      </c>
      <c r="L58" s="95">
        <f t="shared" si="3"/>
        <v>0</v>
      </c>
      <c r="M58" s="96"/>
      <c r="N58" s="96"/>
      <c r="O58" s="96"/>
      <c r="P58" s="96"/>
      <c r="Q58" s="96"/>
      <c r="R58" s="96"/>
      <c r="S58" s="103"/>
    </row>
    <row r="59" spans="1:19" s="110" customFormat="1" ht="46.9" customHeight="1" x14ac:dyDescent="0.25">
      <c r="A59" s="377">
        <f>COUNTA($A$6:A58)</f>
        <v>25</v>
      </c>
      <c r="B59" s="377" t="s">
        <v>783</v>
      </c>
      <c r="C59" s="93">
        <v>62</v>
      </c>
      <c r="D59" s="93">
        <v>237</v>
      </c>
      <c r="E59" s="93" t="s">
        <v>760</v>
      </c>
      <c r="F59" s="93" t="s">
        <v>761</v>
      </c>
      <c r="G59" s="94" t="s">
        <v>23</v>
      </c>
      <c r="H59" s="95">
        <v>85.9</v>
      </c>
      <c r="I59" s="95">
        <v>85.9</v>
      </c>
      <c r="J59" s="95">
        <v>0</v>
      </c>
      <c r="K59" s="95">
        <f t="shared" si="2"/>
        <v>85.9</v>
      </c>
      <c r="L59" s="95">
        <f t="shared" si="3"/>
        <v>0</v>
      </c>
      <c r="M59" s="96"/>
      <c r="N59" s="96"/>
      <c r="O59" s="96"/>
      <c r="P59" s="96"/>
      <c r="Q59" s="96"/>
      <c r="R59" s="96"/>
    </row>
    <row r="60" spans="1:19" s="110" customFormat="1" ht="46.9" customHeight="1" x14ac:dyDescent="0.25">
      <c r="A60" s="379"/>
      <c r="B60" s="379"/>
      <c r="C60" s="93">
        <v>55</v>
      </c>
      <c r="D60" s="93">
        <v>273</v>
      </c>
      <c r="E60" s="93" t="s">
        <v>760</v>
      </c>
      <c r="F60" s="93" t="s">
        <v>761</v>
      </c>
      <c r="G60" s="94" t="s">
        <v>23</v>
      </c>
      <c r="H60" s="95">
        <v>297.39999999999998</v>
      </c>
      <c r="I60" s="95">
        <v>297.39999999999998</v>
      </c>
      <c r="J60" s="95">
        <v>0</v>
      </c>
      <c r="K60" s="95">
        <f t="shared" si="2"/>
        <v>297.39999999999998</v>
      </c>
      <c r="L60" s="95">
        <f t="shared" si="3"/>
        <v>0</v>
      </c>
      <c r="M60" s="96"/>
      <c r="N60" s="96"/>
      <c r="O60" s="96"/>
      <c r="P60" s="96"/>
      <c r="Q60" s="96"/>
      <c r="R60" s="96"/>
    </row>
    <row r="61" spans="1:19" s="96" customFormat="1" ht="45.6" customHeight="1" x14ac:dyDescent="0.25">
      <c r="A61" s="377">
        <f>COUNTA($A$6:A59)</f>
        <v>26</v>
      </c>
      <c r="B61" s="377" t="s">
        <v>785</v>
      </c>
      <c r="C61" s="93">
        <v>55</v>
      </c>
      <c r="D61" s="93">
        <v>270</v>
      </c>
      <c r="E61" s="93" t="s">
        <v>760</v>
      </c>
      <c r="F61" s="93" t="s">
        <v>761</v>
      </c>
      <c r="G61" s="94" t="s">
        <v>23</v>
      </c>
      <c r="H61" s="95">
        <v>411.5</v>
      </c>
      <c r="I61" s="95">
        <v>411.5</v>
      </c>
      <c r="J61" s="95">
        <v>0</v>
      </c>
      <c r="K61" s="95">
        <f t="shared" si="2"/>
        <v>411.5</v>
      </c>
      <c r="L61" s="95">
        <f t="shared" si="3"/>
        <v>0</v>
      </c>
      <c r="S61" s="101"/>
    </row>
    <row r="62" spans="1:19" s="110" customFormat="1" ht="45.6" customHeight="1" x14ac:dyDescent="0.25">
      <c r="A62" s="378"/>
      <c r="B62" s="378"/>
      <c r="C62" s="107">
        <v>62</v>
      </c>
      <c r="D62" s="107">
        <v>233</v>
      </c>
      <c r="E62" s="107" t="s">
        <v>760</v>
      </c>
      <c r="F62" s="107" t="s">
        <v>761</v>
      </c>
      <c r="G62" s="108" t="s">
        <v>23</v>
      </c>
      <c r="H62" s="109">
        <v>135.6</v>
      </c>
      <c r="I62" s="109">
        <v>135.6</v>
      </c>
      <c r="J62" s="109">
        <v>0</v>
      </c>
      <c r="K62" s="109">
        <f t="shared" si="2"/>
        <v>135.6</v>
      </c>
      <c r="L62" s="95">
        <f t="shared" si="3"/>
        <v>0</v>
      </c>
      <c r="M62" s="96"/>
      <c r="N62" s="96"/>
      <c r="O62" s="96"/>
      <c r="P62" s="96"/>
      <c r="Q62" s="96"/>
      <c r="R62" s="96"/>
    </row>
    <row r="63" spans="1:19" s="104" customFormat="1" ht="45.6" customHeight="1" x14ac:dyDescent="0.25">
      <c r="A63" s="378"/>
      <c r="B63" s="378"/>
      <c r="C63" s="93">
        <v>62</v>
      </c>
      <c r="D63" s="93">
        <v>234</v>
      </c>
      <c r="E63" s="93" t="s">
        <v>760</v>
      </c>
      <c r="F63" s="93" t="s">
        <v>761</v>
      </c>
      <c r="G63" s="94" t="s">
        <v>23</v>
      </c>
      <c r="H63" s="95">
        <v>158.1</v>
      </c>
      <c r="I63" s="95">
        <v>158.1</v>
      </c>
      <c r="J63" s="95">
        <v>0</v>
      </c>
      <c r="K63" s="95">
        <f t="shared" si="2"/>
        <v>158.1</v>
      </c>
      <c r="L63" s="95">
        <f t="shared" si="3"/>
        <v>0</v>
      </c>
      <c r="M63" s="96"/>
      <c r="N63" s="96"/>
      <c r="O63" s="96"/>
      <c r="P63" s="96"/>
      <c r="Q63" s="96"/>
      <c r="R63" s="96"/>
      <c r="S63" s="103"/>
    </row>
    <row r="64" spans="1:19" s="104" customFormat="1" ht="45.6" customHeight="1" x14ac:dyDescent="0.25">
      <c r="A64" s="379"/>
      <c r="B64" s="379"/>
      <c r="C64" s="93">
        <v>55</v>
      </c>
      <c r="D64" s="93">
        <v>336</v>
      </c>
      <c r="E64" s="93" t="s">
        <v>760</v>
      </c>
      <c r="F64" s="93" t="s">
        <v>761</v>
      </c>
      <c r="G64" s="94" t="s">
        <v>23</v>
      </c>
      <c r="H64" s="95">
        <v>157.19999999999999</v>
      </c>
      <c r="I64" s="95">
        <v>157.19999999999999</v>
      </c>
      <c r="J64" s="95">
        <v>0</v>
      </c>
      <c r="K64" s="95">
        <f t="shared" si="2"/>
        <v>157.19999999999999</v>
      </c>
      <c r="L64" s="95">
        <f t="shared" si="3"/>
        <v>0</v>
      </c>
      <c r="M64" s="96"/>
      <c r="N64" s="96"/>
      <c r="O64" s="96"/>
      <c r="P64" s="96"/>
      <c r="Q64" s="96"/>
      <c r="R64" s="96"/>
      <c r="S64" s="103"/>
    </row>
    <row r="65" spans="1:19" s="96" customFormat="1" ht="45.6" customHeight="1" x14ac:dyDescent="0.25">
      <c r="A65" s="377">
        <f>COUNTA($A$6:A63)</f>
        <v>27</v>
      </c>
      <c r="B65" s="377" t="s">
        <v>786</v>
      </c>
      <c r="C65" s="93">
        <v>55</v>
      </c>
      <c r="D65" s="93">
        <v>330</v>
      </c>
      <c r="E65" s="93" t="s">
        <v>760</v>
      </c>
      <c r="F65" s="93" t="s">
        <v>761</v>
      </c>
      <c r="G65" s="94" t="s">
        <v>23</v>
      </c>
      <c r="H65" s="95">
        <v>238</v>
      </c>
      <c r="I65" s="95">
        <v>237.5</v>
      </c>
      <c r="J65" s="95">
        <v>0.5</v>
      </c>
      <c r="K65" s="95">
        <f t="shared" si="2"/>
        <v>238</v>
      </c>
      <c r="L65" s="95">
        <f t="shared" si="3"/>
        <v>0</v>
      </c>
      <c r="S65" s="101"/>
    </row>
    <row r="66" spans="1:19" s="110" customFormat="1" ht="45.6" customHeight="1" x14ac:dyDescent="0.25">
      <c r="A66" s="378"/>
      <c r="B66" s="378"/>
      <c r="C66" s="107">
        <v>63</v>
      </c>
      <c r="D66" s="107">
        <v>362</v>
      </c>
      <c r="E66" s="107" t="s">
        <v>760</v>
      </c>
      <c r="F66" s="107" t="s">
        <v>761</v>
      </c>
      <c r="G66" s="108" t="s">
        <v>23</v>
      </c>
      <c r="H66" s="109">
        <v>180.9</v>
      </c>
      <c r="I66" s="109">
        <v>148.30000000000001</v>
      </c>
      <c r="J66" s="109">
        <v>32.6</v>
      </c>
      <c r="K66" s="109">
        <f t="shared" si="2"/>
        <v>180.9</v>
      </c>
      <c r="L66" s="95">
        <f t="shared" si="3"/>
        <v>0</v>
      </c>
      <c r="M66" s="96"/>
      <c r="N66" s="96"/>
      <c r="O66" s="96"/>
      <c r="P66" s="96"/>
      <c r="Q66" s="96"/>
      <c r="R66" s="96"/>
    </row>
    <row r="67" spans="1:19" s="110" customFormat="1" ht="45.6" customHeight="1" x14ac:dyDescent="0.25">
      <c r="A67" s="379"/>
      <c r="B67" s="379"/>
      <c r="C67" s="107">
        <v>62</v>
      </c>
      <c r="D67" s="107">
        <v>235</v>
      </c>
      <c r="E67" s="107" t="s">
        <v>760</v>
      </c>
      <c r="F67" s="107" t="s">
        <v>761</v>
      </c>
      <c r="G67" s="108" t="s">
        <v>23</v>
      </c>
      <c r="H67" s="109">
        <v>288.3</v>
      </c>
      <c r="I67" s="109">
        <v>288.3</v>
      </c>
      <c r="J67" s="109">
        <v>0</v>
      </c>
      <c r="K67" s="109">
        <f t="shared" si="2"/>
        <v>288.3</v>
      </c>
      <c r="L67" s="95">
        <f t="shared" si="3"/>
        <v>0</v>
      </c>
      <c r="M67" s="96"/>
      <c r="N67" s="96"/>
      <c r="O67" s="96"/>
      <c r="P67" s="96"/>
      <c r="Q67" s="96"/>
      <c r="R67" s="96"/>
    </row>
    <row r="68" spans="1:19" s="96" customFormat="1" ht="48.6" customHeight="1" x14ac:dyDescent="0.25">
      <c r="A68" s="377">
        <f>COUNTA($A$6:A67)</f>
        <v>28</v>
      </c>
      <c r="B68" s="377" t="s">
        <v>787</v>
      </c>
      <c r="C68" s="93">
        <v>63</v>
      </c>
      <c r="D68" s="93">
        <v>360</v>
      </c>
      <c r="E68" s="93" t="s">
        <v>760</v>
      </c>
      <c r="F68" s="93" t="s">
        <v>761</v>
      </c>
      <c r="G68" s="94" t="s">
        <v>23</v>
      </c>
      <c r="H68" s="95">
        <v>162.30000000000001</v>
      </c>
      <c r="I68" s="95">
        <v>37.200000000000003</v>
      </c>
      <c r="J68" s="95"/>
      <c r="K68" s="95">
        <f t="shared" si="2"/>
        <v>37.200000000000003</v>
      </c>
      <c r="L68" s="95">
        <f t="shared" si="3"/>
        <v>125.10000000000001</v>
      </c>
      <c r="S68" s="101"/>
    </row>
    <row r="69" spans="1:19" s="110" customFormat="1" ht="60" customHeight="1" x14ac:dyDescent="0.25">
      <c r="A69" s="379"/>
      <c r="B69" s="378"/>
      <c r="C69" s="93">
        <v>62</v>
      </c>
      <c r="D69" s="93">
        <v>237</v>
      </c>
      <c r="E69" s="93" t="s">
        <v>760</v>
      </c>
      <c r="F69" s="93" t="s">
        <v>761</v>
      </c>
      <c r="G69" s="94" t="s">
        <v>23</v>
      </c>
      <c r="H69" s="95">
        <v>234</v>
      </c>
      <c r="I69" s="95">
        <v>234</v>
      </c>
      <c r="J69" s="95">
        <v>0</v>
      </c>
      <c r="K69" s="95">
        <f t="shared" si="2"/>
        <v>234</v>
      </c>
      <c r="L69" s="95">
        <f t="shared" si="3"/>
        <v>0</v>
      </c>
      <c r="M69" s="96"/>
      <c r="N69" s="96"/>
      <c r="O69" s="96"/>
      <c r="P69" s="96"/>
      <c r="Q69" s="96"/>
      <c r="R69" s="96"/>
    </row>
    <row r="70" spans="1:19" s="96" customFormat="1" ht="46.15" customHeight="1" x14ac:dyDescent="0.25">
      <c r="A70" s="377">
        <f>COUNTA($A$6:A69)</f>
        <v>29</v>
      </c>
      <c r="B70" s="377" t="s">
        <v>788</v>
      </c>
      <c r="C70" s="102">
        <v>63</v>
      </c>
      <c r="D70" s="93">
        <v>293</v>
      </c>
      <c r="E70" s="93" t="s">
        <v>760</v>
      </c>
      <c r="F70" s="93" t="s">
        <v>761</v>
      </c>
      <c r="G70" s="94" t="s">
        <v>23</v>
      </c>
      <c r="H70" s="95">
        <v>120.4</v>
      </c>
      <c r="I70" s="95">
        <v>120.4</v>
      </c>
      <c r="J70" s="95">
        <v>0</v>
      </c>
      <c r="K70" s="95">
        <f t="shared" si="2"/>
        <v>120.4</v>
      </c>
      <c r="L70" s="95">
        <f t="shared" si="3"/>
        <v>0</v>
      </c>
      <c r="S70" s="101"/>
    </row>
    <row r="71" spans="1:19" s="96" customFormat="1" ht="46.15" customHeight="1" x14ac:dyDescent="0.25">
      <c r="A71" s="378"/>
      <c r="B71" s="378"/>
      <c r="C71" s="93">
        <v>55</v>
      </c>
      <c r="D71" s="93">
        <v>271</v>
      </c>
      <c r="E71" s="93" t="s">
        <v>760</v>
      </c>
      <c r="F71" s="93" t="s">
        <v>761</v>
      </c>
      <c r="G71" s="94" t="s">
        <v>23</v>
      </c>
      <c r="H71" s="95">
        <v>229.2</v>
      </c>
      <c r="I71" s="95">
        <v>229.2</v>
      </c>
      <c r="J71" s="95">
        <v>0</v>
      </c>
      <c r="K71" s="95">
        <f t="shared" si="2"/>
        <v>229.2</v>
      </c>
      <c r="L71" s="95">
        <f t="shared" si="3"/>
        <v>0</v>
      </c>
      <c r="S71" s="101"/>
    </row>
    <row r="72" spans="1:19" s="104" customFormat="1" ht="46.15" customHeight="1" x14ac:dyDescent="0.25">
      <c r="A72" s="379"/>
      <c r="B72" s="379"/>
      <c r="C72" s="93">
        <v>62</v>
      </c>
      <c r="D72" s="93">
        <v>236</v>
      </c>
      <c r="E72" s="93" t="s">
        <v>760</v>
      </c>
      <c r="F72" s="93" t="s">
        <v>761</v>
      </c>
      <c r="G72" s="94" t="s">
        <v>23</v>
      </c>
      <c r="H72" s="95">
        <v>125</v>
      </c>
      <c r="I72" s="95">
        <v>125</v>
      </c>
      <c r="J72" s="95">
        <v>0</v>
      </c>
      <c r="K72" s="95">
        <f>I72+J72</f>
        <v>125</v>
      </c>
      <c r="L72" s="95">
        <f>+H72-K72</f>
        <v>0</v>
      </c>
      <c r="M72" s="96"/>
      <c r="N72" s="96"/>
      <c r="O72" s="96"/>
      <c r="P72" s="96"/>
      <c r="Q72" s="96"/>
      <c r="R72" s="96"/>
      <c r="S72" s="103"/>
    </row>
    <row r="73" spans="1:19" ht="46.5" customHeight="1" x14ac:dyDescent="0.25">
      <c r="A73" s="97">
        <f>COUNTA($A$6:A72)</f>
        <v>30</v>
      </c>
      <c r="B73" s="97" t="s">
        <v>789</v>
      </c>
      <c r="C73" s="102">
        <v>63</v>
      </c>
      <c r="D73" s="93">
        <v>330</v>
      </c>
      <c r="E73" s="93" t="s">
        <v>760</v>
      </c>
      <c r="F73" s="93" t="s">
        <v>761</v>
      </c>
      <c r="G73" s="94" t="s">
        <v>23</v>
      </c>
      <c r="H73" s="95">
        <v>121.3</v>
      </c>
      <c r="I73" s="95">
        <v>121.3</v>
      </c>
      <c r="J73" s="95">
        <v>0</v>
      </c>
      <c r="K73" s="95">
        <f t="shared" si="2"/>
        <v>121.3</v>
      </c>
      <c r="L73" s="95">
        <f t="shared" si="3"/>
        <v>0</v>
      </c>
      <c r="M73" s="96"/>
      <c r="N73" s="96"/>
      <c r="O73" s="96"/>
      <c r="P73" s="96"/>
      <c r="Q73" s="96"/>
      <c r="R73" s="96"/>
    </row>
    <row r="74" spans="1:19" s="110" customFormat="1" ht="42" customHeight="1" x14ac:dyDescent="0.25">
      <c r="A74" s="377">
        <f>COUNTA($A$6:A73)</f>
        <v>31</v>
      </c>
      <c r="B74" s="377" t="s">
        <v>790</v>
      </c>
      <c r="C74" s="93">
        <v>62</v>
      </c>
      <c r="D74" s="93">
        <v>307</v>
      </c>
      <c r="E74" s="93" t="s">
        <v>760</v>
      </c>
      <c r="F74" s="93" t="s">
        <v>761</v>
      </c>
      <c r="G74" s="94" t="s">
        <v>23</v>
      </c>
      <c r="H74" s="95">
        <v>193.3</v>
      </c>
      <c r="I74" s="95">
        <v>76.599999999999994</v>
      </c>
      <c r="J74" s="95">
        <v>116.7</v>
      </c>
      <c r="K74" s="95">
        <f t="shared" si="2"/>
        <v>193.3</v>
      </c>
      <c r="L74" s="95">
        <f t="shared" si="3"/>
        <v>0</v>
      </c>
      <c r="M74" s="96"/>
      <c r="N74" s="96"/>
      <c r="O74" s="96"/>
      <c r="P74" s="96"/>
      <c r="Q74" s="96"/>
      <c r="R74" s="96"/>
    </row>
    <row r="75" spans="1:19" s="110" customFormat="1" ht="42" customHeight="1" x14ac:dyDescent="0.25">
      <c r="A75" s="378"/>
      <c r="B75" s="378"/>
      <c r="C75" s="93">
        <v>55</v>
      </c>
      <c r="D75" s="93">
        <v>295</v>
      </c>
      <c r="E75" s="93" t="s">
        <v>760</v>
      </c>
      <c r="F75" s="93" t="s">
        <v>761</v>
      </c>
      <c r="G75" s="94" t="s">
        <v>23</v>
      </c>
      <c r="H75" s="95">
        <v>180</v>
      </c>
      <c r="I75" s="95">
        <v>180</v>
      </c>
      <c r="J75" s="95">
        <v>0</v>
      </c>
      <c r="K75" s="95">
        <f t="shared" si="2"/>
        <v>180</v>
      </c>
      <c r="L75" s="95">
        <f t="shared" si="3"/>
        <v>0</v>
      </c>
      <c r="M75" s="96"/>
      <c r="N75" s="96"/>
      <c r="O75" s="96"/>
      <c r="P75" s="96"/>
      <c r="Q75" s="96"/>
      <c r="R75" s="96"/>
    </row>
    <row r="76" spans="1:19" s="110" customFormat="1" ht="42" customHeight="1" x14ac:dyDescent="0.25">
      <c r="A76" s="379"/>
      <c r="B76" s="379"/>
      <c r="C76" s="93">
        <v>63</v>
      </c>
      <c r="D76" s="93">
        <v>257</v>
      </c>
      <c r="E76" s="93" t="s">
        <v>760</v>
      </c>
      <c r="F76" s="93" t="s">
        <v>761</v>
      </c>
      <c r="G76" s="94" t="s">
        <v>23</v>
      </c>
      <c r="H76" s="95">
        <v>112.9</v>
      </c>
      <c r="I76" s="95">
        <v>112.9</v>
      </c>
      <c r="J76" s="95">
        <v>0</v>
      </c>
      <c r="K76" s="95">
        <f t="shared" si="2"/>
        <v>112.9</v>
      </c>
      <c r="L76" s="95">
        <f t="shared" si="3"/>
        <v>0</v>
      </c>
      <c r="M76" s="96"/>
      <c r="N76" s="96"/>
      <c r="O76" s="96"/>
      <c r="P76" s="96"/>
      <c r="Q76" s="96"/>
      <c r="R76" s="96"/>
    </row>
    <row r="77" spans="1:19" s="110" customFormat="1" ht="55.15" customHeight="1" x14ac:dyDescent="0.25">
      <c r="A77" s="88">
        <f>COUNTA($A$6:A76)</f>
        <v>32</v>
      </c>
      <c r="B77" s="88" t="s">
        <v>791</v>
      </c>
      <c r="C77" s="93">
        <v>55</v>
      </c>
      <c r="D77" s="93">
        <v>295</v>
      </c>
      <c r="E77" s="93" t="s">
        <v>760</v>
      </c>
      <c r="F77" s="93" t="s">
        <v>761</v>
      </c>
      <c r="G77" s="94" t="s">
        <v>23</v>
      </c>
      <c r="H77" s="95">
        <v>332.2</v>
      </c>
      <c r="I77" s="95">
        <v>332.2</v>
      </c>
      <c r="J77" s="95">
        <v>0</v>
      </c>
      <c r="K77" s="95">
        <f t="shared" si="2"/>
        <v>332.2</v>
      </c>
      <c r="L77" s="95">
        <f t="shared" si="3"/>
        <v>0</v>
      </c>
      <c r="M77" s="96"/>
      <c r="N77" s="96"/>
      <c r="O77" s="96"/>
      <c r="P77" s="96"/>
      <c r="Q77" s="96"/>
      <c r="R77" s="96"/>
    </row>
    <row r="78" spans="1:19" s="110" customFormat="1" ht="39" customHeight="1" x14ac:dyDescent="0.25">
      <c r="A78" s="97">
        <f>COUNTA($A$6:A77)</f>
        <v>33</v>
      </c>
      <c r="B78" s="97" t="s">
        <v>792</v>
      </c>
      <c r="C78" s="93">
        <v>62</v>
      </c>
      <c r="D78" s="93">
        <v>239</v>
      </c>
      <c r="E78" s="93" t="s">
        <v>760</v>
      </c>
      <c r="F78" s="93" t="s">
        <v>761</v>
      </c>
      <c r="G78" s="94" t="s">
        <v>23</v>
      </c>
      <c r="H78" s="95">
        <v>374.3</v>
      </c>
      <c r="I78" s="95">
        <v>369.4</v>
      </c>
      <c r="J78" s="95">
        <v>4.9000000000000004</v>
      </c>
      <c r="K78" s="95">
        <f t="shared" si="2"/>
        <v>374.29999999999995</v>
      </c>
      <c r="L78" s="95">
        <f t="shared" si="3"/>
        <v>0</v>
      </c>
      <c r="M78" s="96"/>
      <c r="N78" s="96"/>
      <c r="O78" s="96"/>
      <c r="P78" s="96"/>
      <c r="Q78" s="96"/>
      <c r="R78" s="96"/>
    </row>
    <row r="79" spans="1:19" s="110" customFormat="1" ht="43.15" customHeight="1" x14ac:dyDescent="0.25">
      <c r="A79" s="377">
        <f>COUNTA($A$6:A78)</f>
        <v>34</v>
      </c>
      <c r="B79" s="377" t="s">
        <v>793</v>
      </c>
      <c r="C79" s="93">
        <v>55</v>
      </c>
      <c r="D79" s="93">
        <v>334</v>
      </c>
      <c r="E79" s="93" t="s">
        <v>760</v>
      </c>
      <c r="F79" s="93" t="s">
        <v>761</v>
      </c>
      <c r="G79" s="94" t="s">
        <v>23</v>
      </c>
      <c r="H79" s="95">
        <v>320.8</v>
      </c>
      <c r="I79" s="95">
        <v>320.8</v>
      </c>
      <c r="J79" s="95">
        <v>0</v>
      </c>
      <c r="K79" s="95">
        <f t="shared" si="2"/>
        <v>320.8</v>
      </c>
      <c r="L79" s="95">
        <f t="shared" si="3"/>
        <v>0</v>
      </c>
      <c r="M79" s="96"/>
      <c r="N79" s="96"/>
      <c r="O79" s="96"/>
      <c r="P79" s="96"/>
      <c r="Q79" s="96"/>
      <c r="R79" s="96"/>
    </row>
    <row r="80" spans="1:19" s="110" customFormat="1" ht="43.15" customHeight="1" x14ac:dyDescent="0.25">
      <c r="A80" s="378"/>
      <c r="B80" s="378"/>
      <c r="C80" s="93">
        <v>55</v>
      </c>
      <c r="D80" s="93">
        <v>493</v>
      </c>
      <c r="E80" s="93" t="s">
        <v>760</v>
      </c>
      <c r="F80" s="93" t="s">
        <v>761</v>
      </c>
      <c r="G80" s="94" t="s">
        <v>23</v>
      </c>
      <c r="H80" s="95">
        <v>239.7</v>
      </c>
      <c r="I80" s="95">
        <v>239.7</v>
      </c>
      <c r="J80" s="95">
        <v>0</v>
      </c>
      <c r="K80" s="95">
        <f t="shared" si="2"/>
        <v>239.7</v>
      </c>
      <c r="L80" s="95">
        <f t="shared" si="3"/>
        <v>0</v>
      </c>
      <c r="M80" s="96"/>
      <c r="N80" s="96"/>
      <c r="O80" s="96"/>
      <c r="P80" s="96"/>
      <c r="Q80" s="96"/>
      <c r="R80" s="96"/>
    </row>
    <row r="81" spans="1:19" s="120" customFormat="1" ht="43.15" customHeight="1" x14ac:dyDescent="0.25">
      <c r="A81" s="378"/>
      <c r="B81" s="378"/>
      <c r="C81" s="93">
        <v>64</v>
      </c>
      <c r="D81" s="93">
        <v>402</v>
      </c>
      <c r="E81" s="93" t="s">
        <v>760</v>
      </c>
      <c r="F81" s="93" t="s">
        <v>761</v>
      </c>
      <c r="G81" s="94" t="s">
        <v>23</v>
      </c>
      <c r="H81" s="95">
        <v>86.7</v>
      </c>
      <c r="I81" s="95">
        <v>75.5</v>
      </c>
      <c r="J81" s="95">
        <v>11.2</v>
      </c>
      <c r="K81" s="95">
        <f t="shared" si="2"/>
        <v>86.7</v>
      </c>
      <c r="L81" s="95">
        <f t="shared" si="3"/>
        <v>0</v>
      </c>
      <c r="M81" s="96"/>
      <c r="N81" s="96"/>
      <c r="O81" s="96"/>
      <c r="P81" s="96"/>
      <c r="Q81" s="96"/>
      <c r="R81" s="96"/>
      <c r="S81" s="119"/>
    </row>
    <row r="82" spans="1:19" s="120" customFormat="1" ht="43.15" customHeight="1" x14ac:dyDescent="0.25">
      <c r="A82" s="378"/>
      <c r="B82" s="378"/>
      <c r="C82" s="93">
        <v>64</v>
      </c>
      <c r="D82" s="93">
        <v>202</v>
      </c>
      <c r="E82" s="93" t="s">
        <v>760</v>
      </c>
      <c r="F82" s="93" t="s">
        <v>761</v>
      </c>
      <c r="G82" s="94" t="s">
        <v>23</v>
      </c>
      <c r="H82" s="95">
        <v>108.6</v>
      </c>
      <c r="I82" s="95">
        <v>108.6</v>
      </c>
      <c r="J82" s="95"/>
      <c r="K82" s="95">
        <f t="shared" si="2"/>
        <v>108.6</v>
      </c>
      <c r="L82" s="95">
        <f t="shared" si="3"/>
        <v>0</v>
      </c>
      <c r="M82" s="96"/>
      <c r="N82" s="96"/>
      <c r="O82" s="96"/>
      <c r="P82" s="96"/>
      <c r="Q82" s="96"/>
      <c r="R82" s="96"/>
      <c r="S82" s="119"/>
    </row>
    <row r="83" spans="1:19" s="118" customFormat="1" ht="43.15" customHeight="1" x14ac:dyDescent="0.25">
      <c r="A83" s="378"/>
      <c r="B83" s="378"/>
      <c r="C83" s="98">
        <v>55</v>
      </c>
      <c r="D83" s="98">
        <v>483</v>
      </c>
      <c r="E83" s="93" t="s">
        <v>760</v>
      </c>
      <c r="F83" s="98" t="s">
        <v>761</v>
      </c>
      <c r="G83" s="99" t="s">
        <v>23</v>
      </c>
      <c r="H83" s="100">
        <v>247.3</v>
      </c>
      <c r="I83" s="100">
        <v>247.3</v>
      </c>
      <c r="J83" s="100">
        <v>0</v>
      </c>
      <c r="K83" s="100">
        <f>I83+J83</f>
        <v>247.3</v>
      </c>
      <c r="L83" s="100">
        <f>+H83-K83</f>
        <v>0</v>
      </c>
      <c r="M83" s="96"/>
      <c r="N83" s="96"/>
      <c r="O83" s="96"/>
      <c r="P83" s="96"/>
      <c r="Q83" s="96"/>
      <c r="R83" s="96"/>
      <c r="S83" s="117"/>
    </row>
    <row r="84" spans="1:19" s="96" customFormat="1" ht="71.45" customHeight="1" x14ac:dyDescent="0.25">
      <c r="A84" s="379"/>
      <c r="B84" s="379"/>
      <c r="C84" s="93">
        <v>63</v>
      </c>
      <c r="D84" s="93">
        <v>254</v>
      </c>
      <c r="E84" s="93" t="s">
        <v>760</v>
      </c>
      <c r="F84" s="93" t="s">
        <v>761</v>
      </c>
      <c r="G84" s="94" t="s">
        <v>23</v>
      </c>
      <c r="H84" s="95">
        <v>334.4</v>
      </c>
      <c r="I84" s="95">
        <v>334.4</v>
      </c>
      <c r="J84" s="95">
        <v>0</v>
      </c>
      <c r="K84" s="95">
        <f>I84+J84</f>
        <v>334.4</v>
      </c>
      <c r="L84" s="95">
        <f>+H84-K84</f>
        <v>0</v>
      </c>
      <c r="S84" s="101"/>
    </row>
    <row r="85" spans="1:19" s="110" customFormat="1" ht="36.6" customHeight="1" x14ac:dyDescent="0.25">
      <c r="A85" s="377">
        <f>COUNTA($A$6:A84)</f>
        <v>35</v>
      </c>
      <c r="B85" s="377" t="s">
        <v>794</v>
      </c>
      <c r="C85" s="93">
        <v>55</v>
      </c>
      <c r="D85" s="93">
        <v>359</v>
      </c>
      <c r="E85" s="93" t="s">
        <v>760</v>
      </c>
      <c r="F85" s="93" t="s">
        <v>761</v>
      </c>
      <c r="G85" s="94" t="s">
        <v>23</v>
      </c>
      <c r="H85" s="95">
        <v>290.10000000000002</v>
      </c>
      <c r="I85" s="95">
        <v>290.10000000000002</v>
      </c>
      <c r="J85" s="95">
        <v>0</v>
      </c>
      <c r="K85" s="95">
        <f t="shared" si="2"/>
        <v>290.10000000000002</v>
      </c>
      <c r="L85" s="95">
        <f t="shared" si="3"/>
        <v>0</v>
      </c>
      <c r="M85" s="96"/>
      <c r="N85" s="96"/>
      <c r="O85" s="96"/>
      <c r="P85" s="96"/>
      <c r="Q85" s="96"/>
      <c r="R85" s="96"/>
    </row>
    <row r="86" spans="1:19" s="104" customFormat="1" ht="36.6" customHeight="1" x14ac:dyDescent="0.25">
      <c r="A86" s="379"/>
      <c r="B86" s="379"/>
      <c r="C86" s="93">
        <v>55</v>
      </c>
      <c r="D86" s="93">
        <v>302</v>
      </c>
      <c r="E86" s="93" t="s">
        <v>760</v>
      </c>
      <c r="F86" s="93" t="s">
        <v>761</v>
      </c>
      <c r="G86" s="94" t="s">
        <v>23</v>
      </c>
      <c r="H86" s="95">
        <v>158</v>
      </c>
      <c r="I86" s="95">
        <v>158</v>
      </c>
      <c r="J86" s="95">
        <v>0</v>
      </c>
      <c r="K86" s="95">
        <f>I86+J86</f>
        <v>158</v>
      </c>
      <c r="L86" s="95">
        <f>+H86-K86</f>
        <v>0</v>
      </c>
      <c r="M86" s="96"/>
      <c r="N86" s="96"/>
      <c r="O86" s="96"/>
      <c r="P86" s="96"/>
      <c r="Q86" s="96"/>
      <c r="R86" s="96"/>
      <c r="S86" s="103"/>
    </row>
    <row r="87" spans="1:19" ht="48.6" customHeight="1" x14ac:dyDescent="0.25">
      <c r="A87" s="97">
        <f>COUNTA($A$6:A86)</f>
        <v>36</v>
      </c>
      <c r="B87" s="97" t="s">
        <v>795</v>
      </c>
      <c r="C87" s="102">
        <v>63</v>
      </c>
      <c r="D87" s="93">
        <v>359</v>
      </c>
      <c r="E87" s="93" t="s">
        <v>760</v>
      </c>
      <c r="F87" s="93" t="s">
        <v>761</v>
      </c>
      <c r="G87" s="94" t="s">
        <v>23</v>
      </c>
      <c r="H87" s="95">
        <v>237.8</v>
      </c>
      <c r="I87" s="95">
        <v>237.8</v>
      </c>
      <c r="J87" s="95">
        <v>0</v>
      </c>
      <c r="K87" s="95">
        <f t="shared" ref="K87:K105" si="4">I87+J87</f>
        <v>237.8</v>
      </c>
      <c r="L87" s="95">
        <f t="shared" ref="L87:L105" si="5">+H87-K87</f>
        <v>0</v>
      </c>
      <c r="M87" s="96"/>
      <c r="N87" s="96"/>
      <c r="O87" s="96"/>
      <c r="P87" s="96"/>
      <c r="Q87" s="96"/>
      <c r="R87" s="96"/>
    </row>
    <row r="88" spans="1:19" s="104" customFormat="1" ht="48.6" customHeight="1" x14ac:dyDescent="0.25">
      <c r="A88" s="114">
        <f>COUNTA($A$6:A87)</f>
        <v>37</v>
      </c>
      <c r="B88" s="114" t="s">
        <v>796</v>
      </c>
      <c r="C88" s="93">
        <v>55</v>
      </c>
      <c r="D88" s="93">
        <v>426</v>
      </c>
      <c r="E88" s="93" t="s">
        <v>760</v>
      </c>
      <c r="F88" s="93" t="s">
        <v>761</v>
      </c>
      <c r="G88" s="94" t="s">
        <v>23</v>
      </c>
      <c r="H88" s="95">
        <v>238.4</v>
      </c>
      <c r="I88" s="95">
        <v>238.4</v>
      </c>
      <c r="J88" s="95">
        <v>0</v>
      </c>
      <c r="K88" s="95">
        <f t="shared" si="4"/>
        <v>238.4</v>
      </c>
      <c r="L88" s="95">
        <f t="shared" si="5"/>
        <v>0</v>
      </c>
      <c r="M88" s="96"/>
      <c r="N88" s="96"/>
      <c r="O88" s="96"/>
      <c r="P88" s="96"/>
      <c r="Q88" s="96"/>
      <c r="R88" s="96"/>
      <c r="S88" s="103"/>
    </row>
    <row r="89" spans="1:19" s="104" customFormat="1" ht="48.6" customHeight="1" x14ac:dyDescent="0.25">
      <c r="A89" s="114">
        <f>COUNTA($A$6:A88)</f>
        <v>38</v>
      </c>
      <c r="B89" s="114" t="s">
        <v>797</v>
      </c>
      <c r="C89" s="93">
        <v>62</v>
      </c>
      <c r="D89" s="93">
        <v>232</v>
      </c>
      <c r="E89" s="93" t="s">
        <v>760</v>
      </c>
      <c r="F89" s="93" t="s">
        <v>761</v>
      </c>
      <c r="G89" s="94" t="s">
        <v>23</v>
      </c>
      <c r="H89" s="95">
        <v>256.60000000000002</v>
      </c>
      <c r="I89" s="95">
        <v>256.60000000000002</v>
      </c>
      <c r="J89" s="95">
        <v>0</v>
      </c>
      <c r="K89" s="95">
        <f t="shared" si="4"/>
        <v>256.60000000000002</v>
      </c>
      <c r="L89" s="95">
        <f t="shared" si="5"/>
        <v>0</v>
      </c>
      <c r="M89" s="96"/>
      <c r="N89" s="96"/>
      <c r="O89" s="96"/>
      <c r="P89" s="96"/>
      <c r="Q89" s="96"/>
      <c r="R89" s="96"/>
      <c r="S89" s="103"/>
    </row>
    <row r="90" spans="1:19" s="104" customFormat="1" ht="43.9" customHeight="1" x14ac:dyDescent="0.25">
      <c r="A90" s="377">
        <f>COUNTA($A$6:A89)</f>
        <v>39</v>
      </c>
      <c r="B90" s="377" t="s">
        <v>798</v>
      </c>
      <c r="C90" s="93">
        <v>55</v>
      </c>
      <c r="D90" s="93">
        <v>491</v>
      </c>
      <c r="E90" s="93" t="s">
        <v>760</v>
      </c>
      <c r="F90" s="93" t="s">
        <v>761</v>
      </c>
      <c r="G90" s="94" t="s">
        <v>23</v>
      </c>
      <c r="H90" s="95">
        <v>151.69999999999999</v>
      </c>
      <c r="I90" s="95">
        <v>151.69999999999999</v>
      </c>
      <c r="J90" s="95">
        <v>0</v>
      </c>
      <c r="K90" s="95">
        <f t="shared" si="4"/>
        <v>151.69999999999999</v>
      </c>
      <c r="L90" s="95">
        <f t="shared" si="5"/>
        <v>0</v>
      </c>
      <c r="M90" s="96"/>
      <c r="N90" s="96"/>
      <c r="O90" s="96"/>
      <c r="P90" s="96"/>
      <c r="Q90" s="96"/>
      <c r="R90" s="96"/>
      <c r="S90" s="103"/>
    </row>
    <row r="91" spans="1:19" s="104" customFormat="1" ht="43.9" customHeight="1" x14ac:dyDescent="0.25">
      <c r="A91" s="378"/>
      <c r="B91" s="378"/>
      <c r="C91" s="93">
        <v>64</v>
      </c>
      <c r="D91" s="93">
        <v>302</v>
      </c>
      <c r="E91" s="93" t="s">
        <v>760</v>
      </c>
      <c r="F91" s="93" t="s">
        <v>761</v>
      </c>
      <c r="G91" s="94" t="s">
        <v>23</v>
      </c>
      <c r="H91" s="95">
        <v>85.1</v>
      </c>
      <c r="I91" s="95">
        <v>85.1</v>
      </c>
      <c r="J91" s="95">
        <v>0</v>
      </c>
      <c r="K91" s="95">
        <f t="shared" si="4"/>
        <v>85.1</v>
      </c>
      <c r="L91" s="95">
        <f t="shared" si="5"/>
        <v>0</v>
      </c>
      <c r="M91" s="96"/>
      <c r="N91" s="96"/>
      <c r="O91" s="96"/>
      <c r="P91" s="96"/>
      <c r="Q91" s="96"/>
      <c r="R91" s="96"/>
      <c r="S91" s="103"/>
    </row>
    <row r="92" spans="1:19" s="104" customFormat="1" ht="43.9" customHeight="1" x14ac:dyDescent="0.25">
      <c r="A92" s="378"/>
      <c r="B92" s="378"/>
      <c r="C92" s="93">
        <v>64</v>
      </c>
      <c r="D92" s="93">
        <v>305</v>
      </c>
      <c r="E92" s="93" t="s">
        <v>760</v>
      </c>
      <c r="F92" s="93" t="s">
        <v>761</v>
      </c>
      <c r="G92" s="94" t="s">
        <v>23</v>
      </c>
      <c r="H92" s="95">
        <v>140.19999999999999</v>
      </c>
      <c r="I92" s="95">
        <v>125.3</v>
      </c>
      <c r="J92" s="95">
        <v>14.9</v>
      </c>
      <c r="K92" s="95">
        <f t="shared" si="4"/>
        <v>140.19999999999999</v>
      </c>
      <c r="L92" s="95">
        <f t="shared" si="5"/>
        <v>0</v>
      </c>
      <c r="M92" s="96"/>
      <c r="N92" s="96"/>
      <c r="O92" s="96"/>
      <c r="P92" s="96"/>
      <c r="Q92" s="96"/>
      <c r="R92" s="96"/>
      <c r="S92" s="103"/>
    </row>
    <row r="93" spans="1:19" s="104" customFormat="1" ht="43.9" customHeight="1" x14ac:dyDescent="0.25">
      <c r="A93" s="379"/>
      <c r="B93" s="379"/>
      <c r="C93" s="93">
        <v>55</v>
      </c>
      <c r="D93" s="93">
        <v>361</v>
      </c>
      <c r="E93" s="93" t="s">
        <v>760</v>
      </c>
      <c r="F93" s="93" t="s">
        <v>761</v>
      </c>
      <c r="G93" s="94" t="s">
        <v>23</v>
      </c>
      <c r="H93" s="95">
        <v>121.8</v>
      </c>
      <c r="I93" s="95">
        <v>121.8</v>
      </c>
      <c r="J93" s="95">
        <v>0</v>
      </c>
      <c r="K93" s="95">
        <f t="shared" si="4"/>
        <v>121.8</v>
      </c>
      <c r="L93" s="95">
        <f t="shared" si="5"/>
        <v>0</v>
      </c>
      <c r="M93" s="96"/>
      <c r="N93" s="96"/>
      <c r="O93" s="96"/>
      <c r="P93" s="96"/>
      <c r="Q93" s="96"/>
      <c r="R93" s="96"/>
      <c r="S93" s="103"/>
    </row>
    <row r="94" spans="1:19" s="104" customFormat="1" ht="57.6" customHeight="1" x14ac:dyDescent="0.25">
      <c r="A94" s="114">
        <f>COUNTA($A$6:A93)</f>
        <v>40</v>
      </c>
      <c r="B94" s="114" t="s">
        <v>799</v>
      </c>
      <c r="C94" s="93">
        <v>55</v>
      </c>
      <c r="D94" s="93">
        <v>361</v>
      </c>
      <c r="E94" s="93" t="s">
        <v>760</v>
      </c>
      <c r="F94" s="93" t="s">
        <v>761</v>
      </c>
      <c r="G94" s="94" t="s">
        <v>23</v>
      </c>
      <c r="H94" s="95">
        <v>121.7</v>
      </c>
      <c r="I94" s="95">
        <v>121.7</v>
      </c>
      <c r="J94" s="95">
        <v>0</v>
      </c>
      <c r="K94" s="95">
        <f t="shared" si="4"/>
        <v>121.7</v>
      </c>
      <c r="L94" s="95">
        <f t="shared" si="5"/>
        <v>0</v>
      </c>
      <c r="M94" s="96"/>
      <c r="N94" s="96"/>
      <c r="O94" s="96"/>
      <c r="P94" s="96"/>
      <c r="Q94" s="96"/>
      <c r="R94" s="96"/>
      <c r="S94" s="103"/>
    </row>
    <row r="95" spans="1:19" s="104" customFormat="1" ht="45" customHeight="1" x14ac:dyDescent="0.25">
      <c r="A95" s="377">
        <f>COUNTA($A$6:A94)</f>
        <v>41</v>
      </c>
      <c r="B95" s="377" t="s">
        <v>800</v>
      </c>
      <c r="C95" s="102">
        <v>63</v>
      </c>
      <c r="D95" s="93">
        <v>255</v>
      </c>
      <c r="E95" s="93" t="s">
        <v>760</v>
      </c>
      <c r="F95" s="93" t="s">
        <v>761</v>
      </c>
      <c r="G95" s="94" t="s">
        <v>23</v>
      </c>
      <c r="H95" s="95">
        <v>99</v>
      </c>
      <c r="I95" s="95">
        <v>99</v>
      </c>
      <c r="J95" s="95">
        <v>0</v>
      </c>
      <c r="K95" s="95">
        <f t="shared" si="4"/>
        <v>99</v>
      </c>
      <c r="L95" s="95">
        <f t="shared" si="5"/>
        <v>0</v>
      </c>
      <c r="M95" s="96"/>
      <c r="N95" s="96"/>
      <c r="O95" s="96"/>
      <c r="P95" s="96"/>
      <c r="Q95" s="96"/>
      <c r="R95" s="96"/>
      <c r="S95" s="103"/>
    </row>
    <row r="96" spans="1:19" s="104" customFormat="1" ht="45" customHeight="1" x14ac:dyDescent="0.25">
      <c r="A96" s="378"/>
      <c r="B96" s="378"/>
      <c r="C96" s="102">
        <v>63</v>
      </c>
      <c r="D96" s="93">
        <v>358</v>
      </c>
      <c r="E96" s="93" t="s">
        <v>760</v>
      </c>
      <c r="F96" s="93" t="s">
        <v>761</v>
      </c>
      <c r="G96" s="94" t="s">
        <v>23</v>
      </c>
      <c r="H96" s="95">
        <v>179.4</v>
      </c>
      <c r="I96" s="95">
        <v>106.4</v>
      </c>
      <c r="J96" s="95">
        <v>73</v>
      </c>
      <c r="K96" s="95">
        <f t="shared" si="4"/>
        <v>179.4</v>
      </c>
      <c r="L96" s="95">
        <f t="shared" si="5"/>
        <v>0</v>
      </c>
      <c r="M96" s="96"/>
      <c r="N96" s="96"/>
      <c r="O96" s="96"/>
      <c r="P96" s="96"/>
      <c r="Q96" s="96"/>
      <c r="R96" s="96"/>
      <c r="S96" s="103"/>
    </row>
    <row r="97" spans="1:19" s="104" customFormat="1" ht="45" customHeight="1" x14ac:dyDescent="0.25">
      <c r="A97" s="378"/>
      <c r="B97" s="378"/>
      <c r="C97" s="93">
        <v>62</v>
      </c>
      <c r="D97" s="93">
        <v>371</v>
      </c>
      <c r="E97" s="93" t="s">
        <v>760</v>
      </c>
      <c r="F97" s="93" t="s">
        <v>761</v>
      </c>
      <c r="G97" s="94" t="s">
        <v>23</v>
      </c>
      <c r="H97" s="95">
        <v>95.3</v>
      </c>
      <c r="I97" s="95">
        <v>95.3</v>
      </c>
      <c r="J97" s="95">
        <v>0</v>
      </c>
      <c r="K97" s="95">
        <f t="shared" si="4"/>
        <v>95.3</v>
      </c>
      <c r="L97" s="95">
        <f t="shared" si="5"/>
        <v>0</v>
      </c>
      <c r="M97" s="96"/>
      <c r="N97" s="96"/>
      <c r="O97" s="96"/>
      <c r="P97" s="96"/>
      <c r="Q97" s="96"/>
      <c r="R97" s="96"/>
      <c r="S97" s="103"/>
    </row>
    <row r="98" spans="1:19" s="104" customFormat="1" ht="45" customHeight="1" x14ac:dyDescent="0.25">
      <c r="A98" s="379"/>
      <c r="B98" s="379"/>
      <c r="C98" s="93">
        <v>62</v>
      </c>
      <c r="D98" s="93">
        <v>236</v>
      </c>
      <c r="E98" s="93" t="s">
        <v>760</v>
      </c>
      <c r="F98" s="93" t="s">
        <v>761</v>
      </c>
      <c r="G98" s="94" t="s">
        <v>23</v>
      </c>
      <c r="H98" s="95">
        <v>135</v>
      </c>
      <c r="I98" s="95">
        <v>135</v>
      </c>
      <c r="J98" s="95">
        <v>0</v>
      </c>
      <c r="K98" s="95">
        <f t="shared" si="4"/>
        <v>135</v>
      </c>
      <c r="L98" s="95">
        <f t="shared" si="5"/>
        <v>0</v>
      </c>
      <c r="M98" s="96"/>
      <c r="N98" s="96"/>
      <c r="O98" s="96"/>
      <c r="P98" s="96"/>
      <c r="Q98" s="96"/>
      <c r="R98" s="96"/>
      <c r="S98" s="103"/>
    </row>
    <row r="99" spans="1:19" s="104" customFormat="1" ht="49.9" customHeight="1" x14ac:dyDescent="0.25">
      <c r="A99" s="384">
        <f>COUNTA($A$6:A98)</f>
        <v>42</v>
      </c>
      <c r="B99" s="377" t="s">
        <v>801</v>
      </c>
      <c r="C99" s="93">
        <v>62</v>
      </c>
      <c r="D99" s="93">
        <v>236</v>
      </c>
      <c r="E99" s="93" t="s">
        <v>760</v>
      </c>
      <c r="F99" s="93" t="s">
        <v>761</v>
      </c>
      <c r="G99" s="94" t="s">
        <v>23</v>
      </c>
      <c r="H99" s="95">
        <v>202</v>
      </c>
      <c r="I99" s="95">
        <v>202</v>
      </c>
      <c r="J99" s="95">
        <v>0</v>
      </c>
      <c r="K99" s="95">
        <f t="shared" si="4"/>
        <v>202</v>
      </c>
      <c r="L99" s="95">
        <f t="shared" si="5"/>
        <v>0</v>
      </c>
      <c r="M99" s="96"/>
      <c r="N99" s="96"/>
      <c r="O99" s="96"/>
      <c r="P99" s="96"/>
      <c r="Q99" s="96"/>
      <c r="R99" s="96"/>
      <c r="S99" s="103"/>
    </row>
    <row r="100" spans="1:19" s="104" customFormat="1" ht="49.9" customHeight="1" x14ac:dyDescent="0.25">
      <c r="A100" s="386"/>
      <c r="B100" s="379"/>
      <c r="C100" s="93">
        <v>55</v>
      </c>
      <c r="D100" s="93">
        <v>268</v>
      </c>
      <c r="E100" s="93" t="s">
        <v>760</v>
      </c>
      <c r="F100" s="93" t="s">
        <v>761</v>
      </c>
      <c r="G100" s="94" t="s">
        <v>23</v>
      </c>
      <c r="H100" s="95">
        <v>147.19999999999999</v>
      </c>
      <c r="I100" s="95">
        <v>89.6</v>
      </c>
      <c r="J100" s="95">
        <v>0</v>
      </c>
      <c r="K100" s="95">
        <f t="shared" si="4"/>
        <v>89.6</v>
      </c>
      <c r="L100" s="95">
        <f t="shared" si="5"/>
        <v>57.599999999999994</v>
      </c>
      <c r="M100" s="96"/>
      <c r="N100" s="96"/>
      <c r="O100" s="96"/>
      <c r="P100" s="96"/>
      <c r="Q100" s="96"/>
      <c r="R100" s="96"/>
      <c r="S100" s="103"/>
    </row>
    <row r="101" spans="1:19" s="104" customFormat="1" ht="41.45" customHeight="1" x14ac:dyDescent="0.25">
      <c r="A101" s="377">
        <f>COUNTA($A$6:A99)</f>
        <v>43</v>
      </c>
      <c r="B101" s="377" t="s">
        <v>802</v>
      </c>
      <c r="C101" s="93">
        <v>55</v>
      </c>
      <c r="D101" s="93">
        <v>372</v>
      </c>
      <c r="E101" s="93" t="s">
        <v>760</v>
      </c>
      <c r="F101" s="93" t="s">
        <v>761</v>
      </c>
      <c r="G101" s="94" t="s">
        <v>23</v>
      </c>
      <c r="H101" s="95">
        <v>202.3</v>
      </c>
      <c r="I101" s="95">
        <v>111.2</v>
      </c>
      <c r="J101" s="95">
        <v>91.1</v>
      </c>
      <c r="K101" s="95">
        <f t="shared" si="4"/>
        <v>202.3</v>
      </c>
      <c r="L101" s="95">
        <f t="shared" si="5"/>
        <v>0</v>
      </c>
      <c r="M101" s="96"/>
      <c r="N101" s="96"/>
      <c r="O101" s="96"/>
      <c r="P101" s="96"/>
      <c r="Q101" s="96"/>
      <c r="R101" s="96"/>
      <c r="S101" s="103"/>
    </row>
    <row r="102" spans="1:19" s="104" customFormat="1" ht="41.45" customHeight="1" x14ac:dyDescent="0.25">
      <c r="A102" s="379"/>
      <c r="B102" s="379"/>
      <c r="C102" s="93">
        <v>62</v>
      </c>
      <c r="D102" s="93">
        <v>311</v>
      </c>
      <c r="E102" s="93" t="s">
        <v>760</v>
      </c>
      <c r="F102" s="93" t="s">
        <v>761</v>
      </c>
      <c r="G102" s="94" t="s">
        <v>23</v>
      </c>
      <c r="H102" s="95">
        <v>259.60000000000002</v>
      </c>
      <c r="I102" s="95">
        <v>38</v>
      </c>
      <c r="J102" s="95">
        <v>0</v>
      </c>
      <c r="K102" s="95">
        <f t="shared" si="4"/>
        <v>38</v>
      </c>
      <c r="L102" s="95">
        <f t="shared" si="5"/>
        <v>221.60000000000002</v>
      </c>
      <c r="M102" s="96"/>
      <c r="N102" s="96"/>
      <c r="O102" s="96"/>
      <c r="P102" s="96"/>
      <c r="Q102" s="96"/>
      <c r="R102" s="96"/>
      <c r="S102" s="103"/>
    </row>
    <row r="103" spans="1:19" s="104" customFormat="1" ht="45" customHeight="1" x14ac:dyDescent="0.25">
      <c r="A103" s="377">
        <f>COUNTA($A$6:A102)</f>
        <v>44</v>
      </c>
      <c r="B103" s="377" t="s">
        <v>803</v>
      </c>
      <c r="C103" s="93">
        <v>62</v>
      </c>
      <c r="D103" s="93">
        <v>238</v>
      </c>
      <c r="E103" s="93" t="s">
        <v>760</v>
      </c>
      <c r="F103" s="93" t="s">
        <v>761</v>
      </c>
      <c r="G103" s="94" t="s">
        <v>23</v>
      </c>
      <c r="H103" s="95">
        <v>215.6</v>
      </c>
      <c r="I103" s="95">
        <v>215.6</v>
      </c>
      <c r="J103" s="95">
        <v>0</v>
      </c>
      <c r="K103" s="95">
        <f t="shared" si="4"/>
        <v>215.6</v>
      </c>
      <c r="L103" s="95">
        <f t="shared" si="5"/>
        <v>0</v>
      </c>
      <c r="M103" s="96"/>
      <c r="N103" s="96"/>
      <c r="O103" s="96"/>
      <c r="P103" s="96"/>
      <c r="Q103" s="96"/>
      <c r="R103" s="96"/>
      <c r="S103" s="103"/>
    </row>
    <row r="104" spans="1:19" s="104" customFormat="1" ht="42.6" customHeight="1" x14ac:dyDescent="0.25">
      <c r="A104" s="379"/>
      <c r="B104" s="379"/>
      <c r="C104" s="93">
        <v>55</v>
      </c>
      <c r="D104" s="93">
        <v>293</v>
      </c>
      <c r="E104" s="93" t="s">
        <v>760</v>
      </c>
      <c r="F104" s="93" t="s">
        <v>761</v>
      </c>
      <c r="G104" s="94" t="s">
        <v>23</v>
      </c>
      <c r="H104" s="95">
        <v>171</v>
      </c>
      <c r="I104" s="95">
        <v>171</v>
      </c>
      <c r="J104" s="95">
        <v>0</v>
      </c>
      <c r="K104" s="95">
        <f t="shared" si="4"/>
        <v>171</v>
      </c>
      <c r="L104" s="95">
        <f t="shared" si="5"/>
        <v>0</v>
      </c>
      <c r="M104" s="96"/>
      <c r="N104" s="96"/>
      <c r="O104" s="96"/>
      <c r="P104" s="96"/>
      <c r="Q104" s="96"/>
      <c r="R104" s="96"/>
      <c r="S104" s="103"/>
    </row>
    <row r="105" spans="1:19" s="104" customFormat="1" ht="43.15" customHeight="1" x14ac:dyDescent="0.25">
      <c r="A105" s="377">
        <f>COUNTA($A$6:A104)</f>
        <v>45</v>
      </c>
      <c r="B105" s="377" t="s">
        <v>804</v>
      </c>
      <c r="C105" s="93">
        <v>55</v>
      </c>
      <c r="D105" s="93">
        <v>293</v>
      </c>
      <c r="E105" s="93" t="s">
        <v>760</v>
      </c>
      <c r="F105" s="93" t="s">
        <v>761</v>
      </c>
      <c r="G105" s="94" t="s">
        <v>23</v>
      </c>
      <c r="H105" s="95">
        <v>125.6</v>
      </c>
      <c r="I105" s="95">
        <v>125.6</v>
      </c>
      <c r="J105" s="95">
        <v>0</v>
      </c>
      <c r="K105" s="95">
        <f t="shared" si="4"/>
        <v>125.6</v>
      </c>
      <c r="L105" s="95">
        <f t="shared" si="5"/>
        <v>0</v>
      </c>
      <c r="M105" s="96"/>
      <c r="N105" s="96"/>
      <c r="O105" s="96"/>
      <c r="P105" s="96"/>
      <c r="Q105" s="96"/>
      <c r="R105" s="96"/>
      <c r="S105" s="103"/>
    </row>
    <row r="106" spans="1:19" s="104" customFormat="1" ht="43.15" customHeight="1" x14ac:dyDescent="0.25">
      <c r="A106" s="378"/>
      <c r="B106" s="378"/>
      <c r="C106" s="102">
        <v>63</v>
      </c>
      <c r="D106" s="93">
        <v>200</v>
      </c>
      <c r="E106" s="93" t="s">
        <v>760</v>
      </c>
      <c r="F106" s="93" t="s">
        <v>761</v>
      </c>
      <c r="G106" s="94" t="s">
        <v>23</v>
      </c>
      <c r="H106" s="95">
        <v>72.900000000000006</v>
      </c>
      <c r="I106" s="95">
        <v>72.900000000000006</v>
      </c>
      <c r="J106" s="95">
        <v>0</v>
      </c>
      <c r="K106" s="95">
        <f>I106+J106</f>
        <v>72.900000000000006</v>
      </c>
      <c r="L106" s="95">
        <f>+H106-K106</f>
        <v>0</v>
      </c>
      <c r="M106" s="96"/>
      <c r="N106" s="96"/>
      <c r="O106" s="96"/>
      <c r="P106" s="96"/>
      <c r="Q106" s="96"/>
      <c r="R106" s="96"/>
      <c r="S106" s="103"/>
    </row>
    <row r="107" spans="1:19" s="104" customFormat="1" ht="43.15" customHeight="1" x14ac:dyDescent="0.25">
      <c r="A107" s="379"/>
      <c r="B107" s="379"/>
      <c r="C107" s="93">
        <v>55</v>
      </c>
      <c r="D107" s="93">
        <v>336</v>
      </c>
      <c r="E107" s="93" t="s">
        <v>760</v>
      </c>
      <c r="F107" s="93" t="s">
        <v>761</v>
      </c>
      <c r="G107" s="94" t="s">
        <v>23</v>
      </c>
      <c r="H107" s="95">
        <v>97.6</v>
      </c>
      <c r="I107" s="95">
        <v>97.6</v>
      </c>
      <c r="J107" s="95">
        <v>0</v>
      </c>
      <c r="K107" s="95">
        <f>I107+J107</f>
        <v>97.6</v>
      </c>
      <c r="L107" s="95">
        <f>+H107-K107</f>
        <v>0</v>
      </c>
      <c r="M107" s="96"/>
      <c r="N107" s="96"/>
      <c r="O107" s="96"/>
      <c r="P107" s="96"/>
      <c r="Q107" s="96"/>
      <c r="R107" s="96"/>
      <c r="S107" s="103"/>
    </row>
    <row r="108" spans="1:19" s="96" customFormat="1" ht="37.9" customHeight="1" x14ac:dyDescent="0.25">
      <c r="A108" s="377">
        <f>COUNTA($A$6:A106)</f>
        <v>46</v>
      </c>
      <c r="B108" s="377" t="s">
        <v>805</v>
      </c>
      <c r="C108" s="93">
        <v>64</v>
      </c>
      <c r="D108" s="93">
        <v>403</v>
      </c>
      <c r="E108" s="93" t="s">
        <v>760</v>
      </c>
      <c r="F108" s="93" t="s">
        <v>761</v>
      </c>
      <c r="G108" s="94" t="s">
        <v>23</v>
      </c>
      <c r="H108" s="95">
        <v>170.7</v>
      </c>
      <c r="I108" s="95">
        <v>140.69999999999999</v>
      </c>
      <c r="J108" s="95">
        <v>30</v>
      </c>
      <c r="K108" s="95">
        <f>I108+J108</f>
        <v>170.7</v>
      </c>
      <c r="L108" s="95">
        <f>+H108-K108</f>
        <v>0</v>
      </c>
      <c r="S108" s="101"/>
    </row>
    <row r="109" spans="1:19" s="110" customFormat="1" ht="37.9" customHeight="1" x14ac:dyDescent="0.25">
      <c r="A109" s="379"/>
      <c r="B109" s="379"/>
      <c r="C109" s="93">
        <v>55</v>
      </c>
      <c r="D109" s="93">
        <v>427</v>
      </c>
      <c r="E109" s="93" t="s">
        <v>760</v>
      </c>
      <c r="F109" s="93" t="s">
        <v>761</v>
      </c>
      <c r="G109" s="94" t="s">
        <v>23</v>
      </c>
      <c r="H109" s="95">
        <v>230</v>
      </c>
      <c r="I109" s="95">
        <v>230</v>
      </c>
      <c r="J109" s="95">
        <v>0</v>
      </c>
      <c r="K109" s="95">
        <f>I109+J109</f>
        <v>230</v>
      </c>
      <c r="L109" s="95">
        <f>+H109-K109</f>
        <v>0</v>
      </c>
      <c r="M109" s="96"/>
      <c r="N109" s="96"/>
      <c r="O109" s="96"/>
      <c r="P109" s="96"/>
      <c r="Q109" s="96"/>
      <c r="R109" s="96"/>
    </row>
    <row r="110" spans="1:19" s="104" customFormat="1" ht="62.25" customHeight="1" x14ac:dyDescent="0.25">
      <c r="A110" s="88">
        <f>COUNTA($A$6:A109)</f>
        <v>47</v>
      </c>
      <c r="B110" s="88" t="s">
        <v>806</v>
      </c>
      <c r="C110" s="93">
        <v>64</v>
      </c>
      <c r="D110" s="93">
        <v>200</v>
      </c>
      <c r="E110" s="93" t="s">
        <v>760</v>
      </c>
      <c r="F110" s="93" t="s">
        <v>761</v>
      </c>
      <c r="G110" s="94" t="s">
        <v>23</v>
      </c>
      <c r="H110" s="95">
        <v>199.5</v>
      </c>
      <c r="I110" s="95">
        <v>199.5</v>
      </c>
      <c r="J110" s="95">
        <v>0</v>
      </c>
      <c r="K110" s="95">
        <f t="shared" ref="K110:K173" si="6">I110+J110</f>
        <v>199.5</v>
      </c>
      <c r="L110" s="95">
        <f t="shared" ref="L110:L173" si="7">+H110-K110</f>
        <v>0</v>
      </c>
      <c r="M110" s="96"/>
      <c r="N110" s="96"/>
      <c r="O110" s="96"/>
      <c r="P110" s="96"/>
      <c r="Q110" s="96"/>
      <c r="R110" s="96"/>
      <c r="S110" s="103"/>
    </row>
    <row r="111" spans="1:19" s="104" customFormat="1" ht="43.15" customHeight="1" x14ac:dyDescent="0.25">
      <c r="A111" s="114">
        <f>COUNTA($A$6:A110)</f>
        <v>48</v>
      </c>
      <c r="B111" s="114" t="s">
        <v>807</v>
      </c>
      <c r="C111" s="93">
        <v>55</v>
      </c>
      <c r="D111" s="93">
        <v>269</v>
      </c>
      <c r="E111" s="93" t="s">
        <v>760</v>
      </c>
      <c r="F111" s="93" t="s">
        <v>761</v>
      </c>
      <c r="G111" s="94" t="s">
        <v>23</v>
      </c>
      <c r="H111" s="95">
        <v>162.30000000000001</v>
      </c>
      <c r="I111" s="95">
        <v>149.1</v>
      </c>
      <c r="J111" s="95">
        <v>0</v>
      </c>
      <c r="K111" s="95">
        <f t="shared" si="6"/>
        <v>149.1</v>
      </c>
      <c r="L111" s="95">
        <f t="shared" si="7"/>
        <v>13.200000000000017</v>
      </c>
      <c r="M111" s="96"/>
      <c r="N111" s="96"/>
      <c r="O111" s="96"/>
      <c r="P111" s="96"/>
      <c r="Q111" s="96"/>
      <c r="R111" s="96"/>
      <c r="S111" s="103"/>
    </row>
    <row r="112" spans="1:19" s="116" customFormat="1" ht="41.25" customHeight="1" x14ac:dyDescent="0.25">
      <c r="A112" s="121">
        <f>COUNTA($A$6:A111)</f>
        <v>49</v>
      </c>
      <c r="B112" s="121" t="s">
        <v>808</v>
      </c>
      <c r="C112" s="107">
        <v>55</v>
      </c>
      <c r="D112" s="107">
        <v>272</v>
      </c>
      <c r="E112" s="107" t="s">
        <v>760</v>
      </c>
      <c r="F112" s="107" t="s">
        <v>761</v>
      </c>
      <c r="G112" s="108" t="s">
        <v>23</v>
      </c>
      <c r="H112" s="109">
        <v>350.5</v>
      </c>
      <c r="I112" s="109">
        <v>350.5</v>
      </c>
      <c r="J112" s="109">
        <v>0</v>
      </c>
      <c r="K112" s="109">
        <f t="shared" si="6"/>
        <v>350.5</v>
      </c>
      <c r="L112" s="109">
        <f t="shared" si="7"/>
        <v>0</v>
      </c>
      <c r="M112" s="96"/>
      <c r="N112" s="96"/>
      <c r="O112" s="96"/>
      <c r="P112" s="96"/>
      <c r="Q112" s="96"/>
      <c r="R112" s="96"/>
      <c r="S112" s="115"/>
    </row>
    <row r="113" spans="1:19" s="104" customFormat="1" ht="43.9" customHeight="1" x14ac:dyDescent="0.25">
      <c r="A113" s="97">
        <f>COUNTA($A$6:A112)</f>
        <v>50</v>
      </c>
      <c r="B113" s="97" t="s">
        <v>809</v>
      </c>
      <c r="C113" s="102">
        <v>63</v>
      </c>
      <c r="D113" s="93">
        <v>353</v>
      </c>
      <c r="E113" s="93" t="s">
        <v>760</v>
      </c>
      <c r="F113" s="93" t="s">
        <v>761</v>
      </c>
      <c r="G113" s="94" t="s">
        <v>23</v>
      </c>
      <c r="H113" s="95">
        <v>301.39999999999998</v>
      </c>
      <c r="I113" s="95">
        <v>107.9</v>
      </c>
      <c r="J113" s="95">
        <v>0</v>
      </c>
      <c r="K113" s="95">
        <f t="shared" si="6"/>
        <v>107.9</v>
      </c>
      <c r="L113" s="95">
        <f t="shared" si="7"/>
        <v>193.49999999999997</v>
      </c>
      <c r="M113" s="96"/>
      <c r="N113" s="96"/>
      <c r="O113" s="96"/>
      <c r="P113" s="96"/>
      <c r="Q113" s="96"/>
      <c r="R113" s="96"/>
      <c r="S113" s="103"/>
    </row>
    <row r="114" spans="1:19" s="104" customFormat="1" ht="39.6" customHeight="1" x14ac:dyDescent="0.25">
      <c r="A114" s="377">
        <f>COUNTA($A$6:A113)</f>
        <v>51</v>
      </c>
      <c r="B114" s="377" t="s">
        <v>810</v>
      </c>
      <c r="C114" s="102">
        <v>63</v>
      </c>
      <c r="D114" s="93">
        <v>351</v>
      </c>
      <c r="E114" s="93" t="s">
        <v>760</v>
      </c>
      <c r="F114" s="93" t="s">
        <v>761</v>
      </c>
      <c r="G114" s="94" t="s">
        <v>23</v>
      </c>
      <c r="H114" s="95">
        <v>144.19999999999999</v>
      </c>
      <c r="I114" s="95">
        <v>73.3</v>
      </c>
      <c r="J114" s="95">
        <v>70.900000000000006</v>
      </c>
      <c r="K114" s="95">
        <f t="shared" si="6"/>
        <v>144.19999999999999</v>
      </c>
      <c r="L114" s="95">
        <f t="shared" si="7"/>
        <v>0</v>
      </c>
      <c r="M114" s="96"/>
      <c r="N114" s="96"/>
      <c r="O114" s="96"/>
      <c r="P114" s="96"/>
      <c r="Q114" s="96"/>
      <c r="R114" s="96"/>
      <c r="S114" s="103"/>
    </row>
    <row r="115" spans="1:19" s="104" customFormat="1" ht="39.6" customHeight="1" x14ac:dyDescent="0.25">
      <c r="A115" s="379"/>
      <c r="B115" s="379"/>
      <c r="C115" s="102">
        <v>64</v>
      </c>
      <c r="D115" s="93">
        <v>201</v>
      </c>
      <c r="E115" s="93" t="s">
        <v>760</v>
      </c>
      <c r="F115" s="93" t="s">
        <v>761</v>
      </c>
      <c r="G115" s="94" t="s">
        <v>23</v>
      </c>
      <c r="H115" s="95">
        <v>112</v>
      </c>
      <c r="I115" s="95">
        <v>112</v>
      </c>
      <c r="J115" s="95">
        <v>0</v>
      </c>
      <c r="K115" s="95">
        <f t="shared" si="6"/>
        <v>112</v>
      </c>
      <c r="L115" s="95">
        <f t="shared" si="7"/>
        <v>0</v>
      </c>
      <c r="M115" s="96"/>
      <c r="N115" s="96"/>
      <c r="O115" s="96"/>
      <c r="P115" s="96"/>
      <c r="Q115" s="96"/>
      <c r="R115" s="96"/>
      <c r="S115" s="103"/>
    </row>
    <row r="116" spans="1:19" s="104" customFormat="1" ht="35.450000000000003" customHeight="1" x14ac:dyDescent="0.25">
      <c r="A116" s="377">
        <f>COUNTA($A$6:A115)</f>
        <v>52</v>
      </c>
      <c r="B116" s="377" t="s">
        <v>811</v>
      </c>
      <c r="C116" s="93">
        <v>55</v>
      </c>
      <c r="D116" s="93">
        <v>424</v>
      </c>
      <c r="E116" s="93" t="s">
        <v>760</v>
      </c>
      <c r="F116" s="93" t="s">
        <v>761</v>
      </c>
      <c r="G116" s="94" t="s">
        <v>23</v>
      </c>
      <c r="H116" s="95">
        <v>253.4</v>
      </c>
      <c r="I116" s="95">
        <v>253.4</v>
      </c>
      <c r="J116" s="95">
        <v>0</v>
      </c>
      <c r="K116" s="95">
        <f t="shared" si="6"/>
        <v>253.4</v>
      </c>
      <c r="L116" s="95">
        <f t="shared" si="7"/>
        <v>0</v>
      </c>
      <c r="M116" s="96"/>
      <c r="N116" s="96"/>
      <c r="O116" s="96"/>
      <c r="P116" s="96"/>
      <c r="Q116" s="96"/>
      <c r="R116" s="96"/>
      <c r="S116" s="103"/>
    </row>
    <row r="117" spans="1:19" s="104" customFormat="1" ht="35.450000000000003" customHeight="1" x14ac:dyDescent="0.25">
      <c r="A117" s="379"/>
      <c r="B117" s="379"/>
      <c r="C117" s="93">
        <v>64</v>
      </c>
      <c r="D117" s="93">
        <v>203</v>
      </c>
      <c r="E117" s="93" t="s">
        <v>760</v>
      </c>
      <c r="F117" s="93" t="s">
        <v>761</v>
      </c>
      <c r="G117" s="94" t="s">
        <v>23</v>
      </c>
      <c r="H117" s="95">
        <v>166</v>
      </c>
      <c r="I117" s="95">
        <v>87.1</v>
      </c>
      <c r="J117" s="95">
        <v>78.900000000000006</v>
      </c>
      <c r="K117" s="95">
        <f t="shared" si="6"/>
        <v>166</v>
      </c>
      <c r="L117" s="95">
        <f t="shared" si="7"/>
        <v>0</v>
      </c>
      <c r="M117" s="96"/>
      <c r="N117" s="96"/>
      <c r="O117" s="96"/>
      <c r="P117" s="96"/>
      <c r="Q117" s="96"/>
      <c r="R117" s="96"/>
      <c r="S117" s="103"/>
    </row>
    <row r="118" spans="1:19" s="104" customFormat="1" ht="45" customHeight="1" x14ac:dyDescent="0.25">
      <c r="A118" s="377">
        <f>COUNTA($A$6:A117)</f>
        <v>53</v>
      </c>
      <c r="B118" s="377" t="s">
        <v>812</v>
      </c>
      <c r="C118" s="102">
        <v>63</v>
      </c>
      <c r="D118" s="93">
        <v>352</v>
      </c>
      <c r="E118" s="93" t="s">
        <v>760</v>
      </c>
      <c r="F118" s="93" t="s">
        <v>761</v>
      </c>
      <c r="G118" s="94" t="s">
        <v>23</v>
      </c>
      <c r="H118" s="95">
        <v>185</v>
      </c>
      <c r="I118" s="95">
        <v>81.3</v>
      </c>
      <c r="J118" s="95"/>
      <c r="K118" s="95">
        <f t="shared" si="6"/>
        <v>81.3</v>
      </c>
      <c r="L118" s="95">
        <f t="shared" si="7"/>
        <v>103.7</v>
      </c>
      <c r="M118" s="96"/>
      <c r="N118" s="96"/>
      <c r="O118" s="96"/>
      <c r="P118" s="96"/>
      <c r="Q118" s="96"/>
      <c r="R118" s="96"/>
      <c r="S118" s="103"/>
    </row>
    <row r="119" spans="1:19" ht="45" customHeight="1" x14ac:dyDescent="0.25">
      <c r="A119" s="378"/>
      <c r="B119" s="378"/>
      <c r="C119" s="93">
        <v>64</v>
      </c>
      <c r="D119" s="93">
        <v>300</v>
      </c>
      <c r="E119" s="93" t="s">
        <v>760</v>
      </c>
      <c r="F119" s="93" t="s">
        <v>761</v>
      </c>
      <c r="G119" s="94" t="s">
        <v>23</v>
      </c>
      <c r="H119" s="95">
        <v>109.5</v>
      </c>
      <c r="I119" s="95">
        <v>109.5</v>
      </c>
      <c r="J119" s="95">
        <v>0</v>
      </c>
      <c r="K119" s="95">
        <f t="shared" si="6"/>
        <v>109.5</v>
      </c>
      <c r="L119" s="95">
        <f t="shared" si="7"/>
        <v>0</v>
      </c>
      <c r="M119" s="96"/>
      <c r="N119" s="96"/>
      <c r="O119" s="96"/>
      <c r="P119" s="96"/>
      <c r="Q119" s="96"/>
      <c r="R119" s="96"/>
    </row>
    <row r="120" spans="1:19" ht="45" customHeight="1" x14ac:dyDescent="0.25">
      <c r="A120" s="379"/>
      <c r="B120" s="379"/>
      <c r="C120" s="93">
        <v>55</v>
      </c>
      <c r="D120" s="93">
        <v>427</v>
      </c>
      <c r="E120" s="93" t="s">
        <v>760</v>
      </c>
      <c r="F120" s="93" t="s">
        <v>761</v>
      </c>
      <c r="G120" s="94" t="s">
        <v>23</v>
      </c>
      <c r="H120" s="95">
        <v>133.30000000000001</v>
      </c>
      <c r="I120" s="95">
        <v>133.30000000000001</v>
      </c>
      <c r="J120" s="95">
        <v>0</v>
      </c>
      <c r="K120" s="95">
        <f t="shared" si="6"/>
        <v>133.30000000000001</v>
      </c>
      <c r="L120" s="95">
        <f t="shared" si="7"/>
        <v>0</v>
      </c>
      <c r="M120" s="96"/>
      <c r="N120" s="96"/>
      <c r="O120" s="96"/>
      <c r="P120" s="96"/>
      <c r="Q120" s="96"/>
      <c r="R120" s="96"/>
    </row>
    <row r="121" spans="1:19" ht="42" customHeight="1" x14ac:dyDescent="0.25">
      <c r="A121" s="377">
        <f>COUNTA($A$6:A120)</f>
        <v>54</v>
      </c>
      <c r="B121" s="377" t="s">
        <v>813</v>
      </c>
      <c r="C121" s="93">
        <v>55</v>
      </c>
      <c r="D121" s="93">
        <v>427</v>
      </c>
      <c r="E121" s="93" t="s">
        <v>760</v>
      </c>
      <c r="F121" s="93" t="s">
        <v>761</v>
      </c>
      <c r="G121" s="94" t="s">
        <v>23</v>
      </c>
      <c r="H121" s="95">
        <v>41.6</v>
      </c>
      <c r="I121" s="95">
        <v>41.6</v>
      </c>
      <c r="J121" s="95">
        <v>0</v>
      </c>
      <c r="K121" s="95">
        <f t="shared" si="6"/>
        <v>41.6</v>
      </c>
      <c r="L121" s="95">
        <f t="shared" si="7"/>
        <v>0</v>
      </c>
      <c r="M121" s="96"/>
      <c r="N121" s="96"/>
      <c r="O121" s="96"/>
      <c r="P121" s="96"/>
      <c r="Q121" s="96"/>
      <c r="R121" s="96"/>
    </row>
    <row r="122" spans="1:19" ht="42" customHeight="1" x14ac:dyDescent="0.25">
      <c r="A122" s="379"/>
      <c r="B122" s="379"/>
      <c r="C122" s="93">
        <v>55</v>
      </c>
      <c r="D122" s="93">
        <v>428</v>
      </c>
      <c r="E122" s="93" t="s">
        <v>760</v>
      </c>
      <c r="F122" s="93" t="s">
        <v>761</v>
      </c>
      <c r="G122" s="94" t="s">
        <v>23</v>
      </c>
      <c r="H122" s="95">
        <v>318.10000000000002</v>
      </c>
      <c r="I122" s="95">
        <v>318.10000000000002</v>
      </c>
      <c r="J122" s="95">
        <v>0</v>
      </c>
      <c r="K122" s="95">
        <f t="shared" si="6"/>
        <v>318.10000000000002</v>
      </c>
      <c r="L122" s="95">
        <f t="shared" si="7"/>
        <v>0</v>
      </c>
      <c r="M122" s="96"/>
      <c r="N122" s="96"/>
      <c r="O122" s="96"/>
      <c r="P122" s="96"/>
      <c r="Q122" s="96"/>
      <c r="R122" s="96"/>
    </row>
    <row r="123" spans="1:19" ht="50.45" customHeight="1" x14ac:dyDescent="0.25">
      <c r="A123" s="111">
        <f>COUNTA($A$6:A122)</f>
        <v>55</v>
      </c>
      <c r="B123" s="111" t="s">
        <v>814</v>
      </c>
      <c r="C123" s="93">
        <v>55</v>
      </c>
      <c r="D123" s="93">
        <v>428</v>
      </c>
      <c r="E123" s="93" t="s">
        <v>760</v>
      </c>
      <c r="F123" s="93" t="s">
        <v>761</v>
      </c>
      <c r="G123" s="94" t="s">
        <v>23</v>
      </c>
      <c r="H123" s="95">
        <v>289.8</v>
      </c>
      <c r="I123" s="95">
        <v>289.8</v>
      </c>
      <c r="J123" s="95">
        <v>0</v>
      </c>
      <c r="K123" s="95">
        <f t="shared" si="6"/>
        <v>289.8</v>
      </c>
      <c r="L123" s="95">
        <f t="shared" si="7"/>
        <v>0</v>
      </c>
      <c r="M123" s="96"/>
      <c r="N123" s="96"/>
      <c r="O123" s="96"/>
      <c r="P123" s="96"/>
      <c r="Q123" s="96"/>
      <c r="R123" s="96"/>
    </row>
    <row r="124" spans="1:19" s="104" customFormat="1" ht="48" customHeight="1" x14ac:dyDescent="0.25">
      <c r="A124" s="97">
        <f>COUNTA($A$6:A123)</f>
        <v>56</v>
      </c>
      <c r="B124" s="97" t="s">
        <v>815</v>
      </c>
      <c r="C124" s="93">
        <v>62</v>
      </c>
      <c r="D124" s="93">
        <v>373</v>
      </c>
      <c r="E124" s="93" t="s">
        <v>760</v>
      </c>
      <c r="F124" s="93" t="s">
        <v>761</v>
      </c>
      <c r="G124" s="94" t="s">
        <v>23</v>
      </c>
      <c r="H124" s="95">
        <v>204</v>
      </c>
      <c r="I124" s="95">
        <v>115.2</v>
      </c>
      <c r="J124" s="95"/>
      <c r="K124" s="95">
        <f t="shared" si="6"/>
        <v>115.2</v>
      </c>
      <c r="L124" s="95">
        <f t="shared" si="7"/>
        <v>88.8</v>
      </c>
      <c r="M124" s="96"/>
      <c r="N124" s="96"/>
      <c r="O124" s="96"/>
      <c r="P124" s="96"/>
      <c r="Q124" s="96"/>
      <c r="R124" s="96"/>
      <c r="S124" s="103"/>
    </row>
    <row r="125" spans="1:19" s="104" customFormat="1" ht="45" customHeight="1" x14ac:dyDescent="0.25">
      <c r="A125" s="97">
        <f>COUNTA($A$6:A124)</f>
        <v>57</v>
      </c>
      <c r="B125" s="97" t="s">
        <v>816</v>
      </c>
      <c r="C125" s="93">
        <v>55</v>
      </c>
      <c r="D125" s="93">
        <v>302</v>
      </c>
      <c r="E125" s="93" t="s">
        <v>760</v>
      </c>
      <c r="F125" s="93" t="s">
        <v>761</v>
      </c>
      <c r="G125" s="94" t="s">
        <v>23</v>
      </c>
      <c r="H125" s="95">
        <v>171.3</v>
      </c>
      <c r="I125" s="95">
        <v>171.3</v>
      </c>
      <c r="J125" s="95">
        <v>0</v>
      </c>
      <c r="K125" s="95">
        <f t="shared" si="6"/>
        <v>171.3</v>
      </c>
      <c r="L125" s="95">
        <f t="shared" si="7"/>
        <v>0</v>
      </c>
      <c r="M125" s="96"/>
      <c r="N125" s="96"/>
      <c r="O125" s="96"/>
      <c r="P125" s="96"/>
      <c r="Q125" s="96"/>
      <c r="R125" s="96"/>
      <c r="S125" s="103"/>
    </row>
    <row r="126" spans="1:19" s="104" customFormat="1" ht="45" customHeight="1" x14ac:dyDescent="0.25">
      <c r="A126" s="97">
        <f>COUNTA($A$6:A125)</f>
        <v>58</v>
      </c>
      <c r="B126" s="97" t="s">
        <v>817</v>
      </c>
      <c r="C126" s="93">
        <v>55</v>
      </c>
      <c r="D126" s="93">
        <v>302</v>
      </c>
      <c r="E126" s="93" t="s">
        <v>760</v>
      </c>
      <c r="F126" s="93" t="s">
        <v>761</v>
      </c>
      <c r="G126" s="94" t="s">
        <v>23</v>
      </c>
      <c r="H126" s="95">
        <v>158</v>
      </c>
      <c r="I126" s="95">
        <v>158</v>
      </c>
      <c r="J126" s="95">
        <v>0</v>
      </c>
      <c r="K126" s="95">
        <f t="shared" si="6"/>
        <v>158</v>
      </c>
      <c r="L126" s="95">
        <f t="shared" si="7"/>
        <v>0</v>
      </c>
      <c r="M126" s="96"/>
      <c r="N126" s="96"/>
      <c r="O126" s="96"/>
      <c r="P126" s="96"/>
      <c r="Q126" s="96"/>
      <c r="R126" s="96"/>
      <c r="S126" s="103"/>
    </row>
    <row r="127" spans="1:19" s="104" customFormat="1" ht="43.9" customHeight="1" x14ac:dyDescent="0.25">
      <c r="A127" s="97">
        <f>COUNTA($A$6:A126)</f>
        <v>59</v>
      </c>
      <c r="B127" s="97" t="s">
        <v>818</v>
      </c>
      <c r="C127" s="93">
        <v>62</v>
      </c>
      <c r="D127" s="93">
        <v>310</v>
      </c>
      <c r="E127" s="93" t="s">
        <v>760</v>
      </c>
      <c r="F127" s="93" t="s">
        <v>761</v>
      </c>
      <c r="G127" s="94" t="s">
        <v>23</v>
      </c>
      <c r="H127" s="95">
        <v>427.3</v>
      </c>
      <c r="I127" s="95">
        <v>411.3</v>
      </c>
      <c r="J127" s="95">
        <v>16</v>
      </c>
      <c r="K127" s="95">
        <f t="shared" si="6"/>
        <v>427.3</v>
      </c>
      <c r="L127" s="95">
        <f t="shared" si="7"/>
        <v>0</v>
      </c>
      <c r="M127" s="96"/>
      <c r="N127" s="96"/>
      <c r="O127" s="96"/>
      <c r="P127" s="96"/>
      <c r="Q127" s="96"/>
      <c r="R127" s="96"/>
      <c r="S127" s="103"/>
    </row>
    <row r="128" spans="1:19" ht="37.15" customHeight="1" x14ac:dyDescent="0.25">
      <c r="A128" s="377">
        <f>COUNTA($A$6:A127)</f>
        <v>60</v>
      </c>
      <c r="B128" s="377" t="s">
        <v>819</v>
      </c>
      <c r="C128" s="98">
        <v>55</v>
      </c>
      <c r="D128" s="98">
        <v>590</v>
      </c>
      <c r="E128" s="98" t="s">
        <v>760</v>
      </c>
      <c r="F128" s="98" t="s">
        <v>761</v>
      </c>
      <c r="G128" s="99" t="s">
        <v>23</v>
      </c>
      <c r="H128" s="100">
        <v>106.4</v>
      </c>
      <c r="I128" s="100">
        <v>106.4</v>
      </c>
      <c r="J128" s="100">
        <v>0</v>
      </c>
      <c r="K128" s="100">
        <f t="shared" si="6"/>
        <v>106.4</v>
      </c>
      <c r="L128" s="100">
        <f t="shared" si="7"/>
        <v>0</v>
      </c>
      <c r="M128" s="96"/>
      <c r="N128" s="96"/>
      <c r="O128" s="96"/>
      <c r="P128" s="96"/>
      <c r="Q128" s="96"/>
      <c r="R128" s="96"/>
    </row>
    <row r="129" spans="1:19" ht="58.9" customHeight="1" x14ac:dyDescent="0.25">
      <c r="A129" s="378"/>
      <c r="B129" s="378"/>
      <c r="C129" s="102">
        <v>63</v>
      </c>
      <c r="D129" s="93">
        <v>189</v>
      </c>
      <c r="E129" s="93" t="s">
        <v>760</v>
      </c>
      <c r="F129" s="93" t="s">
        <v>761</v>
      </c>
      <c r="G129" s="94" t="s">
        <v>23</v>
      </c>
      <c r="H129" s="95">
        <v>111.1</v>
      </c>
      <c r="I129" s="95">
        <v>111.1</v>
      </c>
      <c r="J129" s="95">
        <v>0</v>
      </c>
      <c r="K129" s="95">
        <f t="shared" si="6"/>
        <v>111.1</v>
      </c>
      <c r="L129" s="95">
        <f t="shared" si="7"/>
        <v>0</v>
      </c>
      <c r="M129" s="96"/>
      <c r="N129" s="96"/>
      <c r="O129" s="96"/>
      <c r="P129" s="96"/>
      <c r="Q129" s="96"/>
      <c r="R129" s="96"/>
    </row>
    <row r="130" spans="1:19" ht="58.9" customHeight="1" x14ac:dyDescent="0.25">
      <c r="A130" s="379"/>
      <c r="B130" s="379"/>
      <c r="C130" s="102">
        <v>55</v>
      </c>
      <c r="D130" s="93">
        <v>541</v>
      </c>
      <c r="E130" s="93" t="s">
        <v>760</v>
      </c>
      <c r="F130" s="93" t="s">
        <v>761</v>
      </c>
      <c r="G130" s="94" t="s">
        <v>23</v>
      </c>
      <c r="H130" s="95">
        <v>175.2</v>
      </c>
      <c r="I130" s="95">
        <v>175.2</v>
      </c>
      <c r="J130" s="95">
        <v>0</v>
      </c>
      <c r="K130" s="95">
        <f t="shared" si="6"/>
        <v>175.2</v>
      </c>
      <c r="L130" s="95">
        <f t="shared" si="7"/>
        <v>0</v>
      </c>
      <c r="M130" s="96"/>
      <c r="N130" s="96"/>
      <c r="O130" s="96"/>
      <c r="P130" s="96"/>
      <c r="Q130" s="96"/>
      <c r="R130" s="96"/>
    </row>
    <row r="131" spans="1:19" ht="58.9" customHeight="1" x14ac:dyDescent="0.25">
      <c r="A131" s="114">
        <f>COUNTA($A$6:A130)</f>
        <v>61</v>
      </c>
      <c r="B131" s="114" t="s">
        <v>820</v>
      </c>
      <c r="C131" s="102">
        <v>63</v>
      </c>
      <c r="D131" s="93">
        <v>189</v>
      </c>
      <c r="E131" s="93" t="s">
        <v>760</v>
      </c>
      <c r="F131" s="93" t="s">
        <v>761</v>
      </c>
      <c r="G131" s="94" t="s">
        <v>23</v>
      </c>
      <c r="H131" s="95">
        <v>142.19999999999999</v>
      </c>
      <c r="I131" s="95">
        <v>142.19999999999999</v>
      </c>
      <c r="J131" s="95">
        <v>0</v>
      </c>
      <c r="K131" s="95">
        <f t="shared" si="6"/>
        <v>142.19999999999999</v>
      </c>
      <c r="L131" s="95">
        <f t="shared" si="7"/>
        <v>0</v>
      </c>
      <c r="M131" s="96"/>
      <c r="N131" s="96"/>
      <c r="O131" s="96"/>
      <c r="P131" s="96"/>
      <c r="Q131" s="96"/>
      <c r="R131" s="96"/>
    </row>
    <row r="132" spans="1:19" s="96" customFormat="1" ht="36" customHeight="1" x14ac:dyDescent="0.25">
      <c r="A132" s="377">
        <f>COUNTA($A$6:A131)</f>
        <v>62</v>
      </c>
      <c r="B132" s="377" t="s">
        <v>494</v>
      </c>
      <c r="C132" s="93">
        <v>55</v>
      </c>
      <c r="D132" s="93">
        <v>436</v>
      </c>
      <c r="E132" s="93" t="s">
        <v>760</v>
      </c>
      <c r="F132" s="93" t="s">
        <v>761</v>
      </c>
      <c r="G132" s="94" t="s">
        <v>23</v>
      </c>
      <c r="H132" s="95">
        <v>352.1</v>
      </c>
      <c r="I132" s="95">
        <v>352.1</v>
      </c>
      <c r="J132" s="95">
        <v>0</v>
      </c>
      <c r="K132" s="95">
        <f t="shared" si="6"/>
        <v>352.1</v>
      </c>
      <c r="L132" s="95">
        <f t="shared" si="7"/>
        <v>0</v>
      </c>
      <c r="S132" s="101"/>
    </row>
    <row r="133" spans="1:19" s="104" customFormat="1" ht="45.6" customHeight="1" x14ac:dyDescent="0.25">
      <c r="A133" s="379"/>
      <c r="B133" s="379"/>
      <c r="C133" s="93">
        <v>55</v>
      </c>
      <c r="D133" s="93">
        <v>572</v>
      </c>
      <c r="E133" s="93" t="s">
        <v>760</v>
      </c>
      <c r="F133" s="93" t="s">
        <v>761</v>
      </c>
      <c r="G133" s="94" t="s">
        <v>23</v>
      </c>
      <c r="H133" s="95">
        <v>95.6</v>
      </c>
      <c r="I133" s="95">
        <v>95.6</v>
      </c>
      <c r="J133" s="95">
        <v>0</v>
      </c>
      <c r="K133" s="95">
        <f t="shared" si="6"/>
        <v>95.6</v>
      </c>
      <c r="L133" s="95">
        <f t="shared" si="7"/>
        <v>0</v>
      </c>
      <c r="M133" s="96"/>
      <c r="N133" s="96"/>
      <c r="O133" s="96"/>
      <c r="P133" s="96"/>
      <c r="Q133" s="96"/>
      <c r="R133" s="96"/>
      <c r="S133" s="103"/>
    </row>
    <row r="134" spans="1:19" s="104" customFormat="1" ht="50.45" customHeight="1" x14ac:dyDescent="0.25">
      <c r="A134" s="377">
        <f>COUNTA($A$6:A133)</f>
        <v>63</v>
      </c>
      <c r="B134" s="377" t="s">
        <v>821</v>
      </c>
      <c r="C134" s="93">
        <v>55</v>
      </c>
      <c r="D134" s="93">
        <v>455</v>
      </c>
      <c r="E134" s="93" t="s">
        <v>760</v>
      </c>
      <c r="F134" s="93" t="s">
        <v>761</v>
      </c>
      <c r="G134" s="94" t="s">
        <v>23</v>
      </c>
      <c r="H134" s="95">
        <v>110</v>
      </c>
      <c r="I134" s="95">
        <v>110</v>
      </c>
      <c r="J134" s="95">
        <v>0</v>
      </c>
      <c r="K134" s="95">
        <f t="shared" si="6"/>
        <v>110</v>
      </c>
      <c r="L134" s="95">
        <f t="shared" si="7"/>
        <v>0</v>
      </c>
      <c r="M134" s="96"/>
      <c r="N134" s="96"/>
      <c r="O134" s="96"/>
      <c r="P134" s="96"/>
      <c r="Q134" s="96"/>
      <c r="R134" s="96"/>
      <c r="S134" s="103"/>
    </row>
    <row r="135" spans="1:19" s="104" customFormat="1" ht="50.45" customHeight="1" x14ac:dyDescent="0.25">
      <c r="A135" s="378"/>
      <c r="B135" s="378"/>
      <c r="C135" s="93">
        <v>55</v>
      </c>
      <c r="D135" s="93">
        <v>587</v>
      </c>
      <c r="E135" s="93" t="s">
        <v>760</v>
      </c>
      <c r="F135" s="93" t="s">
        <v>761</v>
      </c>
      <c r="G135" s="94" t="s">
        <v>23</v>
      </c>
      <c r="H135" s="95">
        <v>70</v>
      </c>
      <c r="I135" s="95">
        <v>70</v>
      </c>
      <c r="J135" s="95">
        <v>0</v>
      </c>
      <c r="K135" s="95">
        <f t="shared" si="6"/>
        <v>70</v>
      </c>
      <c r="L135" s="95">
        <f t="shared" si="7"/>
        <v>0</v>
      </c>
      <c r="M135" s="96"/>
      <c r="N135" s="96"/>
      <c r="O135" s="96"/>
      <c r="P135" s="96"/>
      <c r="Q135" s="96"/>
      <c r="R135" s="96"/>
      <c r="S135" s="103"/>
    </row>
    <row r="136" spans="1:19" s="104" customFormat="1" ht="50.45" customHeight="1" x14ac:dyDescent="0.25">
      <c r="A136" s="379"/>
      <c r="B136" s="379"/>
      <c r="C136" s="102">
        <v>63</v>
      </c>
      <c r="D136" s="93">
        <v>275</v>
      </c>
      <c r="E136" s="93" t="s">
        <v>760</v>
      </c>
      <c r="F136" s="93" t="s">
        <v>761</v>
      </c>
      <c r="G136" s="94" t="s">
        <v>23</v>
      </c>
      <c r="H136" s="95">
        <v>241.1</v>
      </c>
      <c r="I136" s="95">
        <v>241.1</v>
      </c>
      <c r="J136" s="95">
        <v>0</v>
      </c>
      <c r="K136" s="95">
        <f>I136+J136</f>
        <v>241.1</v>
      </c>
      <c r="L136" s="95">
        <f>+H136-K136</f>
        <v>0</v>
      </c>
      <c r="M136" s="96"/>
      <c r="N136" s="96"/>
      <c r="O136" s="96"/>
      <c r="P136" s="96"/>
      <c r="Q136" s="96"/>
      <c r="R136" s="96"/>
      <c r="S136" s="103"/>
    </row>
    <row r="137" spans="1:19" s="104" customFormat="1" ht="41.45" customHeight="1" x14ac:dyDescent="0.25">
      <c r="A137" s="122">
        <f>COUNTA($A$6:A136)</f>
        <v>64</v>
      </c>
      <c r="B137" s="122" t="s">
        <v>822</v>
      </c>
      <c r="C137" s="93">
        <v>55</v>
      </c>
      <c r="D137" s="93">
        <v>587</v>
      </c>
      <c r="E137" s="93" t="s">
        <v>760</v>
      </c>
      <c r="F137" s="93" t="s">
        <v>761</v>
      </c>
      <c r="G137" s="94" t="s">
        <v>23</v>
      </c>
      <c r="H137" s="95">
        <v>109.5</v>
      </c>
      <c r="I137" s="95">
        <v>109.5</v>
      </c>
      <c r="J137" s="95">
        <v>0</v>
      </c>
      <c r="K137" s="95">
        <f t="shared" si="6"/>
        <v>109.5</v>
      </c>
      <c r="L137" s="95">
        <f t="shared" si="7"/>
        <v>0</v>
      </c>
      <c r="M137" s="96"/>
      <c r="N137" s="96"/>
      <c r="O137" s="96"/>
      <c r="P137" s="96"/>
      <c r="Q137" s="96"/>
      <c r="R137" s="96"/>
      <c r="S137" s="103"/>
    </row>
    <row r="138" spans="1:19" s="110" customFormat="1" ht="40.9" customHeight="1" x14ac:dyDescent="0.25">
      <c r="A138" s="377">
        <f>COUNTA($A$6:A137)</f>
        <v>65</v>
      </c>
      <c r="B138" s="377" t="s">
        <v>823</v>
      </c>
      <c r="C138" s="102">
        <v>63</v>
      </c>
      <c r="D138" s="93">
        <v>273</v>
      </c>
      <c r="E138" s="93" t="s">
        <v>760</v>
      </c>
      <c r="F138" s="93" t="s">
        <v>761</v>
      </c>
      <c r="G138" s="94" t="s">
        <v>23</v>
      </c>
      <c r="H138" s="95">
        <v>116.6</v>
      </c>
      <c r="I138" s="95">
        <v>116.6</v>
      </c>
      <c r="J138" s="95">
        <v>0</v>
      </c>
      <c r="K138" s="95">
        <f t="shared" si="6"/>
        <v>116.6</v>
      </c>
      <c r="L138" s="95">
        <f t="shared" si="7"/>
        <v>0</v>
      </c>
      <c r="M138" s="96"/>
      <c r="N138" s="96"/>
      <c r="O138" s="96"/>
      <c r="P138" s="96"/>
      <c r="Q138" s="96"/>
      <c r="R138" s="96"/>
    </row>
    <row r="139" spans="1:19" s="104" customFormat="1" ht="40.9" customHeight="1" x14ac:dyDescent="0.25">
      <c r="A139" s="378"/>
      <c r="B139" s="378"/>
      <c r="C139" s="102">
        <v>63</v>
      </c>
      <c r="D139" s="93">
        <v>213</v>
      </c>
      <c r="E139" s="93" t="s">
        <v>760</v>
      </c>
      <c r="F139" s="93" t="s">
        <v>761</v>
      </c>
      <c r="G139" s="94" t="s">
        <v>23</v>
      </c>
      <c r="H139" s="95">
        <v>183.2</v>
      </c>
      <c r="I139" s="95">
        <v>183.2</v>
      </c>
      <c r="J139" s="95">
        <v>0</v>
      </c>
      <c r="K139" s="95">
        <f t="shared" si="6"/>
        <v>183.2</v>
      </c>
      <c r="L139" s="95">
        <f t="shared" si="7"/>
        <v>0</v>
      </c>
      <c r="M139" s="96"/>
      <c r="N139" s="96"/>
      <c r="O139" s="96"/>
      <c r="P139" s="96"/>
      <c r="Q139" s="96"/>
      <c r="R139" s="96"/>
      <c r="S139" s="103"/>
    </row>
    <row r="140" spans="1:19" s="104" customFormat="1" ht="40.9" customHeight="1" x14ac:dyDescent="0.25">
      <c r="A140" s="378"/>
      <c r="B140" s="378"/>
      <c r="C140" s="102">
        <v>55</v>
      </c>
      <c r="D140" s="93">
        <v>535</v>
      </c>
      <c r="E140" s="93" t="s">
        <v>760</v>
      </c>
      <c r="F140" s="93" t="s">
        <v>761</v>
      </c>
      <c r="G140" s="94" t="s">
        <v>23</v>
      </c>
      <c r="H140" s="95">
        <v>104.5</v>
      </c>
      <c r="I140" s="95">
        <v>104.5</v>
      </c>
      <c r="J140" s="95">
        <v>0</v>
      </c>
      <c r="K140" s="95">
        <f t="shared" si="6"/>
        <v>104.5</v>
      </c>
      <c r="L140" s="95">
        <f t="shared" si="7"/>
        <v>0</v>
      </c>
      <c r="M140" s="96"/>
      <c r="N140" s="96"/>
      <c r="O140" s="96"/>
      <c r="P140" s="96"/>
      <c r="Q140" s="96"/>
      <c r="R140" s="96"/>
      <c r="S140" s="103"/>
    </row>
    <row r="141" spans="1:19" s="104" customFormat="1" ht="40.9" customHeight="1" x14ac:dyDescent="0.25">
      <c r="A141" s="379"/>
      <c r="B141" s="379"/>
      <c r="C141" s="102">
        <v>55</v>
      </c>
      <c r="D141" s="93">
        <v>574</v>
      </c>
      <c r="E141" s="93" t="s">
        <v>760</v>
      </c>
      <c r="F141" s="93" t="s">
        <v>761</v>
      </c>
      <c r="G141" s="94" t="s">
        <v>23</v>
      </c>
      <c r="H141" s="95">
        <v>48.5</v>
      </c>
      <c r="I141" s="95">
        <v>48.5</v>
      </c>
      <c r="J141" s="95">
        <v>0</v>
      </c>
      <c r="K141" s="95">
        <f t="shared" si="6"/>
        <v>48.5</v>
      </c>
      <c r="L141" s="95">
        <f t="shared" si="7"/>
        <v>0</v>
      </c>
      <c r="M141" s="96"/>
      <c r="N141" s="96"/>
      <c r="O141" s="96"/>
      <c r="P141" s="96"/>
      <c r="Q141" s="96"/>
      <c r="R141" s="96"/>
      <c r="S141" s="103"/>
    </row>
    <row r="142" spans="1:19" ht="113.45" customHeight="1" x14ac:dyDescent="0.25">
      <c r="A142" s="97">
        <f>COUNTA($A$6:A141)</f>
        <v>66</v>
      </c>
      <c r="B142" s="97" t="s">
        <v>824</v>
      </c>
      <c r="C142" s="102">
        <v>63</v>
      </c>
      <c r="D142" s="93">
        <v>267</v>
      </c>
      <c r="E142" s="93" t="s">
        <v>760</v>
      </c>
      <c r="F142" s="93" t="s">
        <v>761</v>
      </c>
      <c r="G142" s="94" t="s">
        <v>23</v>
      </c>
      <c r="H142" s="95">
        <v>201.2</v>
      </c>
      <c r="I142" s="95">
        <v>201.2</v>
      </c>
      <c r="J142" s="95">
        <v>0</v>
      </c>
      <c r="K142" s="95">
        <f t="shared" si="6"/>
        <v>201.2</v>
      </c>
      <c r="L142" s="95">
        <f t="shared" si="7"/>
        <v>0</v>
      </c>
      <c r="M142" s="96"/>
      <c r="N142" s="96"/>
      <c r="O142" s="96"/>
      <c r="P142" s="96"/>
      <c r="Q142" s="96"/>
      <c r="R142" s="96"/>
    </row>
    <row r="143" spans="1:19" ht="53.45" customHeight="1" x14ac:dyDescent="0.25">
      <c r="A143" s="97">
        <f>COUNTA($A$6:A142)</f>
        <v>67</v>
      </c>
      <c r="B143" s="97" t="s">
        <v>825</v>
      </c>
      <c r="C143" s="102">
        <v>63</v>
      </c>
      <c r="D143" s="93">
        <v>331</v>
      </c>
      <c r="E143" s="93" t="s">
        <v>760</v>
      </c>
      <c r="F143" s="93" t="s">
        <v>761</v>
      </c>
      <c r="G143" s="94" t="s">
        <v>23</v>
      </c>
      <c r="H143" s="95">
        <v>120</v>
      </c>
      <c r="I143" s="95">
        <v>120</v>
      </c>
      <c r="J143" s="95">
        <v>0</v>
      </c>
      <c r="K143" s="95">
        <f t="shared" si="6"/>
        <v>120</v>
      </c>
      <c r="L143" s="95">
        <f t="shared" si="7"/>
        <v>0</v>
      </c>
      <c r="M143" s="96"/>
      <c r="N143" s="96"/>
      <c r="O143" s="96"/>
      <c r="P143" s="96"/>
      <c r="Q143" s="96"/>
      <c r="R143" s="96"/>
    </row>
    <row r="144" spans="1:19" ht="37.15" customHeight="1" x14ac:dyDescent="0.25">
      <c r="A144" s="377">
        <f>COUNTA($A$6:A143)</f>
        <v>68</v>
      </c>
      <c r="B144" s="377" t="s">
        <v>826</v>
      </c>
      <c r="C144" s="93">
        <v>55</v>
      </c>
      <c r="D144" s="93">
        <v>611</v>
      </c>
      <c r="E144" s="93" t="s">
        <v>760</v>
      </c>
      <c r="F144" s="93" t="s">
        <v>761</v>
      </c>
      <c r="G144" s="94" t="s">
        <v>23</v>
      </c>
      <c r="H144" s="95">
        <v>70.3</v>
      </c>
      <c r="I144" s="95">
        <v>70.3</v>
      </c>
      <c r="J144" s="95">
        <v>0</v>
      </c>
      <c r="K144" s="95">
        <f t="shared" si="6"/>
        <v>70.3</v>
      </c>
      <c r="L144" s="95">
        <f t="shared" si="7"/>
        <v>0</v>
      </c>
      <c r="M144" s="96"/>
      <c r="N144" s="96"/>
      <c r="O144" s="96"/>
      <c r="P144" s="96"/>
      <c r="Q144" s="96"/>
      <c r="R144" s="96"/>
    </row>
    <row r="145" spans="1:19" ht="37.15" customHeight="1" x14ac:dyDescent="0.25">
      <c r="A145" s="378"/>
      <c r="B145" s="378"/>
      <c r="C145" s="93">
        <v>63</v>
      </c>
      <c r="D145" s="93">
        <v>190</v>
      </c>
      <c r="E145" s="93" t="s">
        <v>760</v>
      </c>
      <c r="F145" s="93" t="s">
        <v>761</v>
      </c>
      <c r="G145" s="94" t="s">
        <v>23</v>
      </c>
      <c r="H145" s="95">
        <v>298.7</v>
      </c>
      <c r="I145" s="95">
        <v>298.7</v>
      </c>
      <c r="J145" s="95">
        <v>0</v>
      </c>
      <c r="K145" s="95">
        <f t="shared" si="6"/>
        <v>298.7</v>
      </c>
      <c r="L145" s="95">
        <f t="shared" si="7"/>
        <v>0</v>
      </c>
      <c r="M145" s="96"/>
      <c r="N145" s="96"/>
      <c r="O145" s="96"/>
      <c r="P145" s="96"/>
      <c r="Q145" s="96"/>
      <c r="R145" s="96"/>
    </row>
    <row r="146" spans="1:19" ht="37.15" customHeight="1" x14ac:dyDescent="0.25">
      <c r="A146" s="379"/>
      <c r="B146" s="379"/>
      <c r="C146" s="93">
        <v>55</v>
      </c>
      <c r="D146" s="93">
        <v>541</v>
      </c>
      <c r="E146" s="93" t="s">
        <v>760</v>
      </c>
      <c r="F146" s="93" t="s">
        <v>761</v>
      </c>
      <c r="G146" s="94" t="s">
        <v>23</v>
      </c>
      <c r="H146" s="95">
        <v>119.2</v>
      </c>
      <c r="I146" s="95">
        <v>119.2</v>
      </c>
      <c r="J146" s="95">
        <v>0</v>
      </c>
      <c r="K146" s="95">
        <f t="shared" si="6"/>
        <v>119.2</v>
      </c>
      <c r="L146" s="95">
        <f t="shared" si="7"/>
        <v>0</v>
      </c>
      <c r="M146" s="96"/>
      <c r="N146" s="96"/>
      <c r="O146" s="96"/>
      <c r="P146" s="96"/>
      <c r="Q146" s="96"/>
      <c r="R146" s="96"/>
    </row>
    <row r="147" spans="1:19" ht="40.9" customHeight="1" x14ac:dyDescent="0.25">
      <c r="A147" s="97">
        <f>COUNTA($A$6:A146)</f>
        <v>69</v>
      </c>
      <c r="B147" s="97" t="s">
        <v>827</v>
      </c>
      <c r="C147" s="102">
        <v>63</v>
      </c>
      <c r="D147" s="93">
        <v>326</v>
      </c>
      <c r="E147" s="93" t="s">
        <v>760</v>
      </c>
      <c r="F147" s="93" t="s">
        <v>761</v>
      </c>
      <c r="G147" s="94" t="s">
        <v>23</v>
      </c>
      <c r="H147" s="95">
        <v>72</v>
      </c>
      <c r="I147" s="95">
        <v>72</v>
      </c>
      <c r="J147" s="95">
        <v>0</v>
      </c>
      <c r="K147" s="95">
        <f t="shared" si="6"/>
        <v>72</v>
      </c>
      <c r="L147" s="95">
        <f t="shared" si="7"/>
        <v>0</v>
      </c>
      <c r="M147" s="96"/>
      <c r="N147" s="96"/>
      <c r="O147" s="96"/>
      <c r="P147" s="96"/>
      <c r="Q147" s="96"/>
      <c r="R147" s="96"/>
    </row>
    <row r="148" spans="1:19" ht="40.9" customHeight="1" x14ac:dyDescent="0.25">
      <c r="A148" s="123">
        <f>COUNTA($A$6:A147)</f>
        <v>70</v>
      </c>
      <c r="B148" s="123" t="s">
        <v>828</v>
      </c>
      <c r="C148" s="98">
        <v>63</v>
      </c>
      <c r="D148" s="98">
        <v>190</v>
      </c>
      <c r="E148" s="98" t="s">
        <v>760</v>
      </c>
      <c r="F148" s="98" t="s">
        <v>761</v>
      </c>
      <c r="G148" s="99" t="s">
        <v>23</v>
      </c>
      <c r="H148" s="100">
        <v>120</v>
      </c>
      <c r="I148" s="100">
        <v>120</v>
      </c>
      <c r="J148" s="100">
        <v>0</v>
      </c>
      <c r="K148" s="100">
        <f t="shared" si="6"/>
        <v>120</v>
      </c>
      <c r="L148" s="100">
        <f t="shared" si="7"/>
        <v>0</v>
      </c>
      <c r="M148" s="96"/>
      <c r="N148" s="96"/>
      <c r="O148" s="96"/>
      <c r="P148" s="96"/>
      <c r="Q148" s="96"/>
      <c r="R148" s="96"/>
    </row>
    <row r="149" spans="1:19" s="104" customFormat="1" ht="40.9" customHeight="1" x14ac:dyDescent="0.25">
      <c r="A149" s="377">
        <f>COUNTA($A$6:A148)</f>
        <v>71</v>
      </c>
      <c r="B149" s="377" t="s">
        <v>829</v>
      </c>
      <c r="C149" s="93">
        <v>55</v>
      </c>
      <c r="D149" s="93">
        <v>543</v>
      </c>
      <c r="E149" s="93" t="s">
        <v>760</v>
      </c>
      <c r="F149" s="93" t="s">
        <v>761</v>
      </c>
      <c r="G149" s="94" t="s">
        <v>23</v>
      </c>
      <c r="H149" s="95">
        <v>184.9</v>
      </c>
      <c r="I149" s="95">
        <v>184.9</v>
      </c>
      <c r="J149" s="95">
        <v>0</v>
      </c>
      <c r="K149" s="95">
        <f t="shared" si="6"/>
        <v>184.9</v>
      </c>
      <c r="L149" s="95">
        <f t="shared" si="7"/>
        <v>0</v>
      </c>
      <c r="M149" s="96"/>
      <c r="N149" s="96"/>
      <c r="O149" s="96"/>
      <c r="P149" s="96"/>
      <c r="Q149" s="96"/>
      <c r="R149" s="96"/>
      <c r="S149" s="103"/>
    </row>
    <row r="150" spans="1:19" s="104" customFormat="1" ht="40.9" customHeight="1" x14ac:dyDescent="0.25">
      <c r="A150" s="379"/>
      <c r="B150" s="379"/>
      <c r="C150" s="93">
        <v>63</v>
      </c>
      <c r="D150" s="93">
        <v>265</v>
      </c>
      <c r="E150" s="93" t="s">
        <v>760</v>
      </c>
      <c r="F150" s="93" t="s">
        <v>761</v>
      </c>
      <c r="G150" s="94" t="s">
        <v>23</v>
      </c>
      <c r="H150" s="95">
        <v>111.7</v>
      </c>
      <c r="I150" s="95">
        <v>111.7</v>
      </c>
      <c r="J150" s="95">
        <v>0</v>
      </c>
      <c r="K150" s="95">
        <f t="shared" si="6"/>
        <v>111.7</v>
      </c>
      <c r="L150" s="95">
        <f t="shared" si="7"/>
        <v>0</v>
      </c>
      <c r="M150" s="96"/>
      <c r="N150" s="96"/>
      <c r="O150" s="96"/>
      <c r="P150" s="96"/>
      <c r="Q150" s="96"/>
      <c r="R150" s="96"/>
      <c r="S150" s="103"/>
    </row>
    <row r="151" spans="1:19" s="104" customFormat="1" ht="43.9" customHeight="1" x14ac:dyDescent="0.25">
      <c r="A151" s="377">
        <f>COUNTA($A$6:A150)</f>
        <v>72</v>
      </c>
      <c r="B151" s="377" t="s">
        <v>830</v>
      </c>
      <c r="C151" s="93">
        <v>63</v>
      </c>
      <c r="D151" s="93">
        <v>204</v>
      </c>
      <c r="E151" s="93" t="s">
        <v>760</v>
      </c>
      <c r="F151" s="93" t="s">
        <v>761</v>
      </c>
      <c r="G151" s="94" t="s">
        <v>23</v>
      </c>
      <c r="H151" s="95">
        <v>167.4</v>
      </c>
      <c r="I151" s="95">
        <v>167.4</v>
      </c>
      <c r="J151" s="95">
        <v>0</v>
      </c>
      <c r="K151" s="95">
        <f t="shared" si="6"/>
        <v>167.4</v>
      </c>
      <c r="L151" s="95">
        <f t="shared" si="7"/>
        <v>0</v>
      </c>
      <c r="M151" s="96"/>
      <c r="N151" s="96"/>
      <c r="O151" s="96"/>
      <c r="P151" s="96"/>
      <c r="Q151" s="96"/>
      <c r="R151" s="96"/>
      <c r="S151" s="103"/>
    </row>
    <row r="152" spans="1:19" s="104" customFormat="1" ht="43.9" customHeight="1" x14ac:dyDescent="0.25">
      <c r="A152" s="378"/>
      <c r="B152" s="378"/>
      <c r="C152" s="93">
        <v>55</v>
      </c>
      <c r="D152" s="93">
        <v>546</v>
      </c>
      <c r="E152" s="93" t="s">
        <v>760</v>
      </c>
      <c r="F152" s="93" t="s">
        <v>761</v>
      </c>
      <c r="G152" s="94" t="s">
        <v>23</v>
      </c>
      <c r="H152" s="95">
        <v>45.1</v>
      </c>
      <c r="I152" s="95">
        <v>45.1</v>
      </c>
      <c r="J152" s="95">
        <v>0</v>
      </c>
      <c r="K152" s="95">
        <f t="shared" si="6"/>
        <v>45.1</v>
      </c>
      <c r="L152" s="95">
        <f t="shared" si="7"/>
        <v>0</v>
      </c>
      <c r="M152" s="96"/>
      <c r="N152" s="96"/>
      <c r="O152" s="96"/>
      <c r="P152" s="96"/>
      <c r="Q152" s="96"/>
      <c r="R152" s="96"/>
      <c r="S152" s="103"/>
    </row>
    <row r="153" spans="1:19" s="104" customFormat="1" ht="43.9" customHeight="1" x14ac:dyDescent="0.25">
      <c r="A153" s="378"/>
      <c r="B153" s="378"/>
      <c r="C153" s="93">
        <v>55</v>
      </c>
      <c r="D153" s="93">
        <v>547</v>
      </c>
      <c r="E153" s="93" t="s">
        <v>760</v>
      </c>
      <c r="F153" s="93" t="s">
        <v>761</v>
      </c>
      <c r="G153" s="94" t="s">
        <v>23</v>
      </c>
      <c r="H153" s="95">
        <v>317.60000000000002</v>
      </c>
      <c r="I153" s="95">
        <v>317.60000000000002</v>
      </c>
      <c r="J153" s="95">
        <v>0</v>
      </c>
      <c r="K153" s="95">
        <f t="shared" si="6"/>
        <v>317.60000000000002</v>
      </c>
      <c r="L153" s="95">
        <f t="shared" si="7"/>
        <v>0</v>
      </c>
      <c r="M153" s="96"/>
      <c r="N153" s="96"/>
      <c r="O153" s="96"/>
      <c r="P153" s="96"/>
      <c r="Q153" s="96"/>
      <c r="R153" s="96"/>
      <c r="S153" s="103"/>
    </row>
    <row r="154" spans="1:19" s="104" customFormat="1" ht="43.9" customHeight="1" x14ac:dyDescent="0.25">
      <c r="A154" s="378"/>
      <c r="B154" s="378"/>
      <c r="C154" s="93">
        <v>55</v>
      </c>
      <c r="D154" s="93">
        <v>586</v>
      </c>
      <c r="E154" s="93" t="s">
        <v>760</v>
      </c>
      <c r="F154" s="93" t="s">
        <v>761</v>
      </c>
      <c r="G154" s="94" t="s">
        <v>23</v>
      </c>
      <c r="H154" s="95">
        <v>79.400000000000006</v>
      </c>
      <c r="I154" s="95">
        <v>79.400000000000006</v>
      </c>
      <c r="J154" s="95">
        <v>0</v>
      </c>
      <c r="K154" s="95">
        <f t="shared" si="6"/>
        <v>79.400000000000006</v>
      </c>
      <c r="L154" s="95">
        <f t="shared" si="7"/>
        <v>0</v>
      </c>
      <c r="M154" s="96"/>
      <c r="N154" s="96"/>
      <c r="O154" s="96"/>
      <c r="P154" s="96"/>
      <c r="Q154" s="96"/>
      <c r="R154" s="96"/>
      <c r="S154" s="103"/>
    </row>
    <row r="155" spans="1:19" s="104" customFormat="1" ht="43.9" customHeight="1" x14ac:dyDescent="0.25">
      <c r="A155" s="378"/>
      <c r="B155" s="378"/>
      <c r="C155" s="93">
        <v>55</v>
      </c>
      <c r="D155" s="93">
        <v>596</v>
      </c>
      <c r="E155" s="93" t="s">
        <v>760</v>
      </c>
      <c r="F155" s="93" t="s">
        <v>761</v>
      </c>
      <c r="G155" s="94" t="s">
        <v>23</v>
      </c>
      <c r="H155" s="95">
        <v>337.3</v>
      </c>
      <c r="I155" s="95">
        <v>337.3</v>
      </c>
      <c r="J155" s="95">
        <v>0</v>
      </c>
      <c r="K155" s="95">
        <f t="shared" si="6"/>
        <v>337.3</v>
      </c>
      <c r="L155" s="95">
        <f t="shared" si="7"/>
        <v>0</v>
      </c>
      <c r="M155" s="96"/>
      <c r="N155" s="96"/>
      <c r="O155" s="96"/>
      <c r="P155" s="96"/>
      <c r="Q155" s="96"/>
      <c r="R155" s="96"/>
      <c r="S155" s="103"/>
    </row>
    <row r="156" spans="1:19" s="104" customFormat="1" ht="43.9" customHeight="1" x14ac:dyDescent="0.25">
      <c r="A156" s="379"/>
      <c r="B156" s="379"/>
      <c r="C156" s="93">
        <v>55</v>
      </c>
      <c r="D156" s="93">
        <v>515</v>
      </c>
      <c r="E156" s="93" t="s">
        <v>760</v>
      </c>
      <c r="F156" s="93" t="s">
        <v>761</v>
      </c>
      <c r="G156" s="94" t="s">
        <v>23</v>
      </c>
      <c r="H156" s="95">
        <v>199.9</v>
      </c>
      <c r="I156" s="95">
        <v>199.9</v>
      </c>
      <c r="J156" s="95">
        <v>0</v>
      </c>
      <c r="K156" s="95">
        <f t="shared" si="6"/>
        <v>199.9</v>
      </c>
      <c r="L156" s="95">
        <f t="shared" si="7"/>
        <v>0</v>
      </c>
      <c r="M156" s="96"/>
      <c r="N156" s="96"/>
      <c r="O156" s="96"/>
      <c r="P156" s="96"/>
      <c r="Q156" s="96"/>
      <c r="R156" s="96"/>
      <c r="S156" s="103"/>
    </row>
    <row r="157" spans="1:19" s="104" customFormat="1" ht="72.599999999999994" customHeight="1" x14ac:dyDescent="0.25">
      <c r="A157" s="114">
        <f>COUNTA($A$6:A156)</f>
        <v>73</v>
      </c>
      <c r="B157" s="114" t="s">
        <v>831</v>
      </c>
      <c r="C157" s="93">
        <v>55</v>
      </c>
      <c r="D157" s="93">
        <v>294</v>
      </c>
      <c r="E157" s="93" t="s">
        <v>760</v>
      </c>
      <c r="F157" s="93" t="s">
        <v>761</v>
      </c>
      <c r="G157" s="94" t="s">
        <v>23</v>
      </c>
      <c r="H157" s="95">
        <v>159.1</v>
      </c>
      <c r="I157" s="95">
        <v>159.1</v>
      </c>
      <c r="J157" s="95">
        <v>0</v>
      </c>
      <c r="K157" s="95">
        <f t="shared" si="6"/>
        <v>159.1</v>
      </c>
      <c r="L157" s="95">
        <f t="shared" si="7"/>
        <v>0</v>
      </c>
      <c r="M157" s="96"/>
      <c r="N157" s="96"/>
      <c r="O157" s="96"/>
      <c r="P157" s="96"/>
      <c r="Q157" s="96"/>
      <c r="R157" s="96"/>
      <c r="S157" s="103"/>
    </row>
    <row r="158" spans="1:19" s="104" customFormat="1" ht="84.6" customHeight="1" x14ac:dyDescent="0.25">
      <c r="A158" s="377">
        <f>COUNTA($A$6:A157)</f>
        <v>74</v>
      </c>
      <c r="B158" s="377" t="s">
        <v>832</v>
      </c>
      <c r="C158" s="93">
        <v>55</v>
      </c>
      <c r="D158" s="93">
        <v>294</v>
      </c>
      <c r="E158" s="93" t="s">
        <v>760</v>
      </c>
      <c r="F158" s="93" t="s">
        <v>761</v>
      </c>
      <c r="G158" s="94" t="s">
        <v>23</v>
      </c>
      <c r="H158" s="95">
        <v>174.8</v>
      </c>
      <c r="I158" s="95">
        <v>174.8</v>
      </c>
      <c r="J158" s="95">
        <v>0</v>
      </c>
      <c r="K158" s="95">
        <f t="shared" si="6"/>
        <v>174.8</v>
      </c>
      <c r="L158" s="95">
        <f t="shared" si="7"/>
        <v>0</v>
      </c>
      <c r="M158" s="96"/>
      <c r="N158" s="96"/>
      <c r="O158" s="96"/>
      <c r="P158" s="96"/>
      <c r="Q158" s="96"/>
      <c r="R158" s="96"/>
      <c r="S158" s="103"/>
    </row>
    <row r="159" spans="1:19" s="104" customFormat="1" ht="49.15" customHeight="1" x14ac:dyDescent="0.25">
      <c r="A159" s="379"/>
      <c r="B159" s="379"/>
      <c r="C159" s="93">
        <v>64</v>
      </c>
      <c r="D159" s="93">
        <v>95</v>
      </c>
      <c r="E159" s="93" t="s">
        <v>760</v>
      </c>
      <c r="F159" s="93" t="s">
        <v>761</v>
      </c>
      <c r="G159" s="94" t="s">
        <v>23</v>
      </c>
      <c r="H159" s="95">
        <v>108.3</v>
      </c>
      <c r="I159" s="95">
        <v>108.3</v>
      </c>
      <c r="J159" s="95">
        <v>0</v>
      </c>
      <c r="K159" s="95">
        <f t="shared" si="6"/>
        <v>108.3</v>
      </c>
      <c r="L159" s="95">
        <f t="shared" si="7"/>
        <v>0</v>
      </c>
      <c r="M159" s="96"/>
      <c r="N159" s="96"/>
      <c r="O159" s="96"/>
      <c r="P159" s="96"/>
      <c r="Q159" s="96"/>
      <c r="R159" s="96"/>
      <c r="S159" s="103"/>
    </row>
    <row r="160" spans="1:19" s="104" customFormat="1" ht="44.45" customHeight="1" x14ac:dyDescent="0.25">
      <c r="A160" s="114">
        <f>COUNTA($A$6:A159)</f>
        <v>75</v>
      </c>
      <c r="B160" s="114" t="s">
        <v>833</v>
      </c>
      <c r="C160" s="93">
        <v>55</v>
      </c>
      <c r="D160" s="93">
        <v>425</v>
      </c>
      <c r="E160" s="93" t="s">
        <v>760</v>
      </c>
      <c r="F160" s="93" t="s">
        <v>761</v>
      </c>
      <c r="G160" s="94" t="s">
        <v>23</v>
      </c>
      <c r="H160" s="95">
        <v>150.19999999999999</v>
      </c>
      <c r="I160" s="95">
        <v>150.19999999999999</v>
      </c>
      <c r="J160" s="95">
        <v>0</v>
      </c>
      <c r="K160" s="95">
        <f t="shared" si="6"/>
        <v>150.19999999999999</v>
      </c>
      <c r="L160" s="95">
        <f t="shared" si="7"/>
        <v>0</v>
      </c>
      <c r="M160" s="96"/>
      <c r="N160" s="96"/>
      <c r="O160" s="96"/>
      <c r="P160" s="96"/>
      <c r="Q160" s="96"/>
      <c r="R160" s="96"/>
      <c r="S160" s="103"/>
    </row>
    <row r="161" spans="1:19" s="104" customFormat="1" ht="45.6" customHeight="1" x14ac:dyDescent="0.25">
      <c r="A161" s="377">
        <f>COUNTA($A$6:A160)</f>
        <v>76</v>
      </c>
      <c r="B161" s="377" t="s">
        <v>834</v>
      </c>
      <c r="C161" s="93">
        <v>55</v>
      </c>
      <c r="D161" s="93">
        <v>425</v>
      </c>
      <c r="E161" s="93" t="s">
        <v>760</v>
      </c>
      <c r="F161" s="93" t="s">
        <v>761</v>
      </c>
      <c r="G161" s="94" t="s">
        <v>23</v>
      </c>
      <c r="H161" s="95">
        <v>145.30000000000001</v>
      </c>
      <c r="I161" s="95">
        <v>145.30000000000001</v>
      </c>
      <c r="J161" s="95">
        <v>0</v>
      </c>
      <c r="K161" s="95">
        <f t="shared" si="6"/>
        <v>145.30000000000001</v>
      </c>
      <c r="L161" s="95">
        <f t="shared" si="7"/>
        <v>0</v>
      </c>
      <c r="M161" s="96"/>
      <c r="N161" s="96"/>
      <c r="O161" s="96"/>
      <c r="P161" s="96"/>
      <c r="Q161" s="96"/>
      <c r="R161" s="96"/>
      <c r="S161" s="103"/>
    </row>
    <row r="162" spans="1:19" s="104" customFormat="1" ht="42" customHeight="1" x14ac:dyDescent="0.25">
      <c r="A162" s="379"/>
      <c r="B162" s="379"/>
      <c r="C162" s="102">
        <v>63</v>
      </c>
      <c r="D162" s="93">
        <v>134</v>
      </c>
      <c r="E162" s="93" t="s">
        <v>760</v>
      </c>
      <c r="F162" s="93" t="s">
        <v>761</v>
      </c>
      <c r="G162" s="94" t="s">
        <v>23</v>
      </c>
      <c r="H162" s="95">
        <v>565.20000000000005</v>
      </c>
      <c r="I162" s="95">
        <v>565.20000000000005</v>
      </c>
      <c r="J162" s="95">
        <v>0</v>
      </c>
      <c r="K162" s="95">
        <f t="shared" si="6"/>
        <v>565.20000000000005</v>
      </c>
      <c r="L162" s="95">
        <f t="shared" si="7"/>
        <v>0</v>
      </c>
      <c r="M162" s="96"/>
      <c r="N162" s="96"/>
      <c r="O162" s="96"/>
      <c r="P162" s="96"/>
      <c r="Q162" s="96"/>
      <c r="R162" s="96"/>
      <c r="S162" s="103"/>
    </row>
    <row r="163" spans="1:19" s="104" customFormat="1" ht="46.9" customHeight="1" x14ac:dyDescent="0.25">
      <c r="A163" s="377">
        <f>COUNTA($A$6:A162)</f>
        <v>77</v>
      </c>
      <c r="B163" s="377" t="s">
        <v>835</v>
      </c>
      <c r="C163" s="93">
        <v>55</v>
      </c>
      <c r="D163" s="93">
        <v>425</v>
      </c>
      <c r="E163" s="93" t="s">
        <v>760</v>
      </c>
      <c r="F163" s="93" t="s">
        <v>761</v>
      </c>
      <c r="G163" s="94" t="s">
        <v>23</v>
      </c>
      <c r="H163" s="95">
        <v>37.299999999999997</v>
      </c>
      <c r="I163" s="95">
        <v>37.299999999999997</v>
      </c>
      <c r="J163" s="95">
        <v>0</v>
      </c>
      <c r="K163" s="95">
        <f t="shared" si="6"/>
        <v>37.299999999999997</v>
      </c>
      <c r="L163" s="95">
        <f t="shared" si="7"/>
        <v>0</v>
      </c>
      <c r="M163" s="96"/>
      <c r="N163" s="96"/>
      <c r="O163" s="96"/>
      <c r="P163" s="96"/>
      <c r="Q163" s="96"/>
      <c r="R163" s="96"/>
      <c r="S163" s="103"/>
    </row>
    <row r="164" spans="1:19" ht="46.9" customHeight="1" x14ac:dyDescent="0.25">
      <c r="A164" s="379"/>
      <c r="B164" s="379"/>
      <c r="C164" s="93">
        <v>55</v>
      </c>
      <c r="D164" s="93">
        <v>449</v>
      </c>
      <c r="E164" s="93" t="s">
        <v>760</v>
      </c>
      <c r="F164" s="93" t="s">
        <v>761</v>
      </c>
      <c r="G164" s="94" t="s">
        <v>23</v>
      </c>
      <c r="H164" s="95">
        <v>120</v>
      </c>
      <c r="I164" s="95">
        <v>120</v>
      </c>
      <c r="J164" s="95">
        <v>0</v>
      </c>
      <c r="K164" s="95">
        <f t="shared" si="6"/>
        <v>120</v>
      </c>
      <c r="L164" s="95">
        <f t="shared" si="7"/>
        <v>0</v>
      </c>
      <c r="M164" s="96"/>
      <c r="N164" s="96"/>
      <c r="O164" s="96"/>
      <c r="P164" s="96"/>
      <c r="Q164" s="96"/>
      <c r="R164" s="96"/>
    </row>
    <row r="165" spans="1:19" ht="46.5" customHeight="1" x14ac:dyDescent="0.25">
      <c r="A165" s="97">
        <f>COUNTA($A$6:A164)</f>
        <v>78</v>
      </c>
      <c r="B165" s="97" t="s">
        <v>836</v>
      </c>
      <c r="C165" s="102">
        <v>63</v>
      </c>
      <c r="D165" s="93">
        <v>357</v>
      </c>
      <c r="E165" s="93" t="s">
        <v>760</v>
      </c>
      <c r="F165" s="93" t="s">
        <v>761</v>
      </c>
      <c r="G165" s="94" t="s">
        <v>23</v>
      </c>
      <c r="H165" s="95">
        <v>217.1</v>
      </c>
      <c r="I165" s="95">
        <v>2.6</v>
      </c>
      <c r="J165" s="95">
        <v>0</v>
      </c>
      <c r="K165" s="95">
        <f t="shared" si="6"/>
        <v>2.6</v>
      </c>
      <c r="L165" s="95">
        <f t="shared" si="7"/>
        <v>214.5</v>
      </c>
      <c r="M165" s="96"/>
      <c r="N165" s="96"/>
      <c r="O165" s="96"/>
      <c r="P165" s="96"/>
      <c r="Q165" s="96"/>
      <c r="R165" s="96"/>
    </row>
    <row r="166" spans="1:19" s="104" customFormat="1" ht="41.25" customHeight="1" x14ac:dyDescent="0.25">
      <c r="A166" s="377">
        <f>COUNTA($A$6:A165)</f>
        <v>79</v>
      </c>
      <c r="B166" s="377" t="s">
        <v>837</v>
      </c>
      <c r="C166" s="93">
        <v>55</v>
      </c>
      <c r="D166" s="93">
        <v>536</v>
      </c>
      <c r="E166" s="93" t="s">
        <v>760</v>
      </c>
      <c r="F166" s="93" t="s">
        <v>761</v>
      </c>
      <c r="G166" s="94" t="s">
        <v>23</v>
      </c>
      <c r="H166" s="95">
        <v>246</v>
      </c>
      <c r="I166" s="95">
        <v>246</v>
      </c>
      <c r="J166" s="95">
        <v>0</v>
      </c>
      <c r="K166" s="95">
        <f t="shared" si="6"/>
        <v>246</v>
      </c>
      <c r="L166" s="95">
        <f t="shared" si="7"/>
        <v>0</v>
      </c>
      <c r="M166" s="96"/>
      <c r="N166" s="96"/>
      <c r="O166" s="96"/>
      <c r="P166" s="96"/>
      <c r="Q166" s="96"/>
      <c r="R166" s="96"/>
      <c r="S166" s="103"/>
    </row>
    <row r="167" spans="1:19" ht="39" customHeight="1" x14ac:dyDescent="0.25">
      <c r="A167" s="378"/>
      <c r="B167" s="378"/>
      <c r="C167" s="102">
        <v>63</v>
      </c>
      <c r="D167" s="93">
        <v>136</v>
      </c>
      <c r="E167" s="93" t="s">
        <v>760</v>
      </c>
      <c r="F167" s="93" t="s">
        <v>761</v>
      </c>
      <c r="G167" s="94" t="s">
        <v>23</v>
      </c>
      <c r="H167" s="95">
        <v>174.4</v>
      </c>
      <c r="I167" s="95">
        <v>174.4</v>
      </c>
      <c r="J167" s="95">
        <v>0</v>
      </c>
      <c r="K167" s="95">
        <f t="shared" si="6"/>
        <v>174.4</v>
      </c>
      <c r="L167" s="95">
        <f t="shared" si="7"/>
        <v>0</v>
      </c>
      <c r="M167" s="96"/>
      <c r="N167" s="96"/>
      <c r="O167" s="96"/>
      <c r="P167" s="96"/>
      <c r="Q167" s="96"/>
      <c r="R167" s="96"/>
    </row>
    <row r="168" spans="1:19" ht="39" customHeight="1" x14ac:dyDescent="0.25">
      <c r="A168" s="378"/>
      <c r="B168" s="378"/>
      <c r="C168" s="102">
        <v>55</v>
      </c>
      <c r="D168" s="93">
        <v>435</v>
      </c>
      <c r="E168" s="93" t="s">
        <v>760</v>
      </c>
      <c r="F168" s="93" t="s">
        <v>761</v>
      </c>
      <c r="G168" s="94" t="s">
        <v>23</v>
      </c>
      <c r="H168" s="95">
        <v>210.1</v>
      </c>
      <c r="I168" s="95">
        <v>210.1</v>
      </c>
      <c r="J168" s="95">
        <v>0</v>
      </c>
      <c r="K168" s="95">
        <f t="shared" si="6"/>
        <v>210.1</v>
      </c>
      <c r="L168" s="95">
        <f t="shared" si="7"/>
        <v>0</v>
      </c>
      <c r="M168" s="96"/>
      <c r="N168" s="96"/>
      <c r="O168" s="96"/>
      <c r="P168" s="96"/>
      <c r="Q168" s="96"/>
      <c r="R168" s="96"/>
    </row>
    <row r="169" spans="1:19" ht="39" customHeight="1" x14ac:dyDescent="0.25">
      <c r="A169" s="378"/>
      <c r="B169" s="378"/>
      <c r="C169" s="102">
        <v>55</v>
      </c>
      <c r="D169" s="93">
        <v>452</v>
      </c>
      <c r="E169" s="93" t="s">
        <v>760</v>
      </c>
      <c r="F169" s="93" t="s">
        <v>761</v>
      </c>
      <c r="G169" s="94" t="s">
        <v>23</v>
      </c>
      <c r="H169" s="95">
        <v>35.9</v>
      </c>
      <c r="I169" s="95">
        <v>35.9</v>
      </c>
      <c r="J169" s="95">
        <v>0</v>
      </c>
      <c r="K169" s="95">
        <f t="shared" si="6"/>
        <v>35.9</v>
      </c>
      <c r="L169" s="95">
        <f t="shared" si="7"/>
        <v>0</v>
      </c>
      <c r="M169" s="96"/>
      <c r="N169" s="96"/>
      <c r="O169" s="96"/>
      <c r="P169" s="96"/>
      <c r="Q169" s="96"/>
      <c r="R169" s="96"/>
    </row>
    <row r="170" spans="1:19" ht="39" customHeight="1" x14ac:dyDescent="0.25">
      <c r="A170" s="378"/>
      <c r="B170" s="378"/>
      <c r="C170" s="102">
        <v>63</v>
      </c>
      <c r="D170" s="93">
        <v>195</v>
      </c>
      <c r="E170" s="93" t="s">
        <v>760</v>
      </c>
      <c r="F170" s="93" t="s">
        <v>761</v>
      </c>
      <c r="G170" s="94" t="s">
        <v>23</v>
      </c>
      <c r="H170" s="95">
        <v>22.8</v>
      </c>
      <c r="I170" s="95">
        <v>22.8</v>
      </c>
      <c r="J170" s="95">
        <v>0</v>
      </c>
      <c r="K170" s="95">
        <f t="shared" si="6"/>
        <v>22.8</v>
      </c>
      <c r="L170" s="95">
        <f t="shared" si="7"/>
        <v>0</v>
      </c>
      <c r="M170" s="96"/>
      <c r="N170" s="96"/>
      <c r="O170" s="96"/>
      <c r="P170" s="96"/>
      <c r="Q170" s="96"/>
      <c r="R170" s="96"/>
    </row>
    <row r="171" spans="1:19" ht="39" customHeight="1" x14ac:dyDescent="0.25">
      <c r="A171" s="379"/>
      <c r="B171" s="379"/>
      <c r="C171" s="102">
        <v>63</v>
      </c>
      <c r="D171" s="93">
        <v>141</v>
      </c>
      <c r="E171" s="93" t="s">
        <v>760</v>
      </c>
      <c r="F171" s="93" t="s">
        <v>761</v>
      </c>
      <c r="G171" s="94" t="s">
        <v>23</v>
      </c>
      <c r="H171" s="95">
        <v>36.799999999999997</v>
      </c>
      <c r="I171" s="95">
        <v>36.799999999999997</v>
      </c>
      <c r="J171" s="95">
        <v>0</v>
      </c>
      <c r="K171" s="95">
        <f t="shared" si="6"/>
        <v>36.799999999999997</v>
      </c>
      <c r="L171" s="95">
        <f t="shared" si="7"/>
        <v>0</v>
      </c>
      <c r="M171" s="96"/>
      <c r="N171" s="96"/>
      <c r="O171" s="96"/>
      <c r="P171" s="96"/>
      <c r="Q171" s="96"/>
      <c r="R171" s="96"/>
    </row>
    <row r="172" spans="1:19" ht="36" customHeight="1" x14ac:dyDescent="0.25">
      <c r="A172" s="377">
        <f>COUNTA($A$6:A171)</f>
        <v>80</v>
      </c>
      <c r="B172" s="377" t="s">
        <v>838</v>
      </c>
      <c r="C172" s="102">
        <v>63</v>
      </c>
      <c r="D172" s="93">
        <v>144</v>
      </c>
      <c r="E172" s="93" t="s">
        <v>760</v>
      </c>
      <c r="F172" s="93" t="s">
        <v>761</v>
      </c>
      <c r="G172" s="94" t="s">
        <v>23</v>
      </c>
      <c r="H172" s="95">
        <v>210.1</v>
      </c>
      <c r="I172" s="95">
        <v>210.1</v>
      </c>
      <c r="J172" s="95">
        <v>0</v>
      </c>
      <c r="K172" s="95">
        <f t="shared" si="6"/>
        <v>210.1</v>
      </c>
      <c r="L172" s="95">
        <f t="shared" si="7"/>
        <v>0</v>
      </c>
      <c r="M172" s="96"/>
      <c r="N172" s="96"/>
      <c r="O172" s="96"/>
      <c r="P172" s="96"/>
      <c r="Q172" s="96"/>
      <c r="R172" s="96"/>
    </row>
    <row r="173" spans="1:19" s="110" customFormat="1" ht="36" customHeight="1" x14ac:dyDescent="0.25">
      <c r="A173" s="378"/>
      <c r="B173" s="378"/>
      <c r="C173" s="93">
        <v>55</v>
      </c>
      <c r="D173" s="93">
        <v>538</v>
      </c>
      <c r="E173" s="93" t="s">
        <v>760</v>
      </c>
      <c r="F173" s="93" t="s">
        <v>761</v>
      </c>
      <c r="G173" s="94" t="s">
        <v>23</v>
      </c>
      <c r="H173" s="95">
        <v>209</v>
      </c>
      <c r="I173" s="95">
        <v>209</v>
      </c>
      <c r="J173" s="95">
        <v>0</v>
      </c>
      <c r="K173" s="95">
        <f t="shared" si="6"/>
        <v>209</v>
      </c>
      <c r="L173" s="95">
        <f t="shared" si="7"/>
        <v>0</v>
      </c>
      <c r="M173" s="96"/>
      <c r="N173" s="96"/>
      <c r="O173" s="96"/>
      <c r="P173" s="96"/>
      <c r="Q173" s="96"/>
      <c r="R173" s="96"/>
    </row>
    <row r="174" spans="1:19" s="110" customFormat="1" ht="36" customHeight="1" x14ac:dyDescent="0.25">
      <c r="A174" s="379"/>
      <c r="B174" s="379"/>
      <c r="C174" s="93">
        <v>55</v>
      </c>
      <c r="D174" s="93">
        <v>512</v>
      </c>
      <c r="E174" s="93" t="s">
        <v>760</v>
      </c>
      <c r="F174" s="93" t="s">
        <v>761</v>
      </c>
      <c r="G174" s="94" t="s">
        <v>23</v>
      </c>
      <c r="H174" s="95">
        <v>357.9</v>
      </c>
      <c r="I174" s="95">
        <v>357.9</v>
      </c>
      <c r="J174" s="95">
        <v>0</v>
      </c>
      <c r="K174" s="95">
        <f t="shared" ref="K174:K200" si="8">I174+J174</f>
        <v>357.9</v>
      </c>
      <c r="L174" s="95">
        <f t="shared" ref="L174:L200" si="9">+H174-K174</f>
        <v>0</v>
      </c>
      <c r="M174" s="96"/>
      <c r="N174" s="96"/>
      <c r="O174" s="96"/>
      <c r="P174" s="96"/>
      <c r="Q174" s="96"/>
      <c r="R174" s="96"/>
    </row>
    <row r="175" spans="1:19" ht="39" customHeight="1" x14ac:dyDescent="0.25">
      <c r="A175" s="394">
        <f>COUNTA($A$6:A174)</f>
        <v>81</v>
      </c>
      <c r="B175" s="394" t="s">
        <v>839</v>
      </c>
      <c r="C175" s="93">
        <v>55</v>
      </c>
      <c r="D175" s="93">
        <v>523</v>
      </c>
      <c r="E175" s="93" t="s">
        <v>760</v>
      </c>
      <c r="F175" s="93" t="s">
        <v>761</v>
      </c>
      <c r="G175" s="94" t="s">
        <v>23</v>
      </c>
      <c r="H175" s="95">
        <v>70.8</v>
      </c>
      <c r="I175" s="95">
        <v>70.8</v>
      </c>
      <c r="J175" s="95">
        <v>0</v>
      </c>
      <c r="K175" s="95">
        <f t="shared" si="8"/>
        <v>70.8</v>
      </c>
      <c r="L175" s="95">
        <f t="shared" si="9"/>
        <v>0</v>
      </c>
      <c r="M175" s="96"/>
      <c r="N175" s="96"/>
      <c r="O175" s="96"/>
      <c r="P175" s="96"/>
      <c r="Q175" s="96"/>
      <c r="R175" s="96"/>
    </row>
    <row r="176" spans="1:19" ht="39" customHeight="1" x14ac:dyDescent="0.25">
      <c r="A176" s="395"/>
      <c r="B176" s="395"/>
      <c r="C176" s="102">
        <v>63</v>
      </c>
      <c r="D176" s="93">
        <v>280</v>
      </c>
      <c r="E176" s="93" t="s">
        <v>760</v>
      </c>
      <c r="F176" s="93" t="s">
        <v>761</v>
      </c>
      <c r="G176" s="94" t="s">
        <v>23</v>
      </c>
      <c r="H176" s="95">
        <v>179.5</v>
      </c>
      <c r="I176" s="95">
        <v>179.5</v>
      </c>
      <c r="J176" s="95">
        <v>0</v>
      </c>
      <c r="K176" s="95">
        <f t="shared" si="8"/>
        <v>179.5</v>
      </c>
      <c r="L176" s="95">
        <f t="shared" si="9"/>
        <v>0</v>
      </c>
      <c r="M176" s="96"/>
      <c r="N176" s="96"/>
      <c r="O176" s="96"/>
      <c r="P176" s="96"/>
      <c r="Q176" s="96"/>
      <c r="R176" s="96"/>
    </row>
    <row r="177" spans="1:19" ht="39" customHeight="1" x14ac:dyDescent="0.25">
      <c r="A177" s="377">
        <f>COUNTA($A$6:A176)</f>
        <v>82</v>
      </c>
      <c r="B177" s="377" t="s">
        <v>840</v>
      </c>
      <c r="C177" s="107">
        <v>55</v>
      </c>
      <c r="D177" s="107">
        <v>381</v>
      </c>
      <c r="E177" s="107" t="s">
        <v>760</v>
      </c>
      <c r="F177" s="107" t="s">
        <v>761</v>
      </c>
      <c r="G177" s="108" t="s">
        <v>23</v>
      </c>
      <c r="H177" s="109">
        <v>142.80000000000001</v>
      </c>
      <c r="I177" s="109">
        <v>98</v>
      </c>
      <c r="J177" s="109">
        <v>44.8</v>
      </c>
      <c r="K177" s="109">
        <f t="shared" si="8"/>
        <v>142.80000000000001</v>
      </c>
      <c r="L177" s="95">
        <f t="shared" si="9"/>
        <v>0</v>
      </c>
      <c r="M177" s="96"/>
      <c r="N177" s="96"/>
      <c r="O177" s="96"/>
      <c r="P177" s="96"/>
      <c r="Q177" s="96"/>
      <c r="R177" s="96"/>
    </row>
    <row r="178" spans="1:19" ht="42.6" customHeight="1" x14ac:dyDescent="0.25">
      <c r="A178" s="379"/>
      <c r="B178" s="379"/>
      <c r="C178" s="93">
        <v>55</v>
      </c>
      <c r="D178" s="93">
        <v>477</v>
      </c>
      <c r="E178" s="93" t="s">
        <v>760</v>
      </c>
      <c r="F178" s="93" t="s">
        <v>761</v>
      </c>
      <c r="G178" s="94" t="s">
        <v>23</v>
      </c>
      <c r="H178" s="95">
        <v>91.5</v>
      </c>
      <c r="I178" s="95">
        <v>91.5</v>
      </c>
      <c r="J178" s="95">
        <v>0</v>
      </c>
      <c r="K178" s="95">
        <f t="shared" si="8"/>
        <v>91.5</v>
      </c>
      <c r="L178" s="95">
        <f t="shared" si="9"/>
        <v>0</v>
      </c>
      <c r="M178" s="96"/>
      <c r="N178" s="96"/>
      <c r="O178" s="96"/>
      <c r="P178" s="96"/>
      <c r="Q178" s="96"/>
      <c r="R178" s="96"/>
    </row>
    <row r="179" spans="1:19" ht="66" customHeight="1" x14ac:dyDescent="0.25">
      <c r="A179" s="114">
        <f>COUNTA($A$6:A178)</f>
        <v>83</v>
      </c>
      <c r="B179" s="114" t="s">
        <v>841</v>
      </c>
      <c r="C179" s="102">
        <v>63</v>
      </c>
      <c r="D179" s="93">
        <v>142</v>
      </c>
      <c r="E179" s="93" t="s">
        <v>760</v>
      </c>
      <c r="F179" s="93" t="s">
        <v>761</v>
      </c>
      <c r="G179" s="94" t="s">
        <v>23</v>
      </c>
      <c r="H179" s="95">
        <v>98.2</v>
      </c>
      <c r="I179" s="95">
        <v>98.2</v>
      </c>
      <c r="J179" s="95">
        <v>0</v>
      </c>
      <c r="K179" s="95">
        <f t="shared" si="8"/>
        <v>98.2</v>
      </c>
      <c r="L179" s="95">
        <f t="shared" si="9"/>
        <v>0</v>
      </c>
      <c r="M179" s="96"/>
      <c r="N179" s="96"/>
      <c r="O179" s="96"/>
      <c r="P179" s="96"/>
      <c r="Q179" s="96"/>
      <c r="R179" s="96"/>
    </row>
    <row r="180" spans="1:19" ht="42" customHeight="1" x14ac:dyDescent="0.25">
      <c r="A180" s="377">
        <f>COUNTA($A$6:A179)</f>
        <v>84</v>
      </c>
      <c r="B180" s="377" t="s">
        <v>842</v>
      </c>
      <c r="C180" s="102">
        <v>63</v>
      </c>
      <c r="D180" s="93">
        <v>142</v>
      </c>
      <c r="E180" s="93" t="s">
        <v>760</v>
      </c>
      <c r="F180" s="93" t="s">
        <v>761</v>
      </c>
      <c r="G180" s="94" t="s">
        <v>23</v>
      </c>
      <c r="H180" s="95">
        <v>131</v>
      </c>
      <c r="I180" s="95">
        <v>131</v>
      </c>
      <c r="J180" s="95">
        <v>0</v>
      </c>
      <c r="K180" s="95">
        <f t="shared" si="8"/>
        <v>131</v>
      </c>
      <c r="L180" s="95">
        <f t="shared" si="9"/>
        <v>0</v>
      </c>
      <c r="M180" s="96"/>
      <c r="N180" s="96"/>
      <c r="O180" s="96"/>
      <c r="P180" s="96"/>
      <c r="Q180" s="96"/>
      <c r="R180" s="96"/>
    </row>
    <row r="181" spans="1:19" ht="42" customHeight="1" x14ac:dyDescent="0.25">
      <c r="A181" s="378"/>
      <c r="B181" s="378"/>
      <c r="C181" s="93">
        <v>55</v>
      </c>
      <c r="D181" s="93">
        <v>477</v>
      </c>
      <c r="E181" s="93" t="s">
        <v>760</v>
      </c>
      <c r="F181" s="93" t="s">
        <v>761</v>
      </c>
      <c r="G181" s="94" t="s">
        <v>23</v>
      </c>
      <c r="H181" s="95">
        <v>110.1</v>
      </c>
      <c r="I181" s="95">
        <v>110.1</v>
      </c>
      <c r="J181" s="95">
        <v>0</v>
      </c>
      <c r="K181" s="95">
        <f t="shared" si="8"/>
        <v>110.1</v>
      </c>
      <c r="L181" s="95">
        <f t="shared" si="9"/>
        <v>0</v>
      </c>
      <c r="M181" s="96"/>
      <c r="N181" s="96"/>
      <c r="O181" s="96"/>
      <c r="P181" s="96"/>
      <c r="Q181" s="96"/>
      <c r="R181" s="96"/>
    </row>
    <row r="182" spans="1:19" ht="42" customHeight="1" x14ac:dyDescent="0.25">
      <c r="A182" s="379"/>
      <c r="B182" s="379"/>
      <c r="C182" s="93">
        <v>55</v>
      </c>
      <c r="D182" s="93">
        <v>515</v>
      </c>
      <c r="E182" s="93" t="s">
        <v>760</v>
      </c>
      <c r="F182" s="93" t="s">
        <v>761</v>
      </c>
      <c r="G182" s="94" t="s">
        <v>23</v>
      </c>
      <c r="H182" s="95">
        <v>110</v>
      </c>
      <c r="I182" s="95">
        <v>110</v>
      </c>
      <c r="J182" s="95">
        <v>0</v>
      </c>
      <c r="K182" s="95">
        <f t="shared" si="8"/>
        <v>110</v>
      </c>
      <c r="L182" s="95">
        <f t="shared" si="9"/>
        <v>0</v>
      </c>
      <c r="M182" s="96"/>
      <c r="N182" s="96"/>
      <c r="O182" s="96"/>
      <c r="P182" s="96"/>
      <c r="Q182" s="96"/>
      <c r="R182" s="96"/>
    </row>
    <row r="183" spans="1:19" ht="39" customHeight="1" x14ac:dyDescent="0.25">
      <c r="A183" s="377">
        <f>COUNTA($A$6:A182)</f>
        <v>85</v>
      </c>
      <c r="B183" s="377" t="s">
        <v>843</v>
      </c>
      <c r="C183" s="102">
        <v>63</v>
      </c>
      <c r="D183" s="93">
        <v>130</v>
      </c>
      <c r="E183" s="93" t="s">
        <v>760</v>
      </c>
      <c r="F183" s="93" t="s">
        <v>761</v>
      </c>
      <c r="G183" s="94" t="s">
        <v>23</v>
      </c>
      <c r="H183" s="95">
        <v>108.2</v>
      </c>
      <c r="I183" s="95">
        <v>108.2</v>
      </c>
      <c r="J183" s="95">
        <v>0</v>
      </c>
      <c r="K183" s="95">
        <f t="shared" si="8"/>
        <v>108.2</v>
      </c>
      <c r="L183" s="95">
        <f t="shared" si="9"/>
        <v>0</v>
      </c>
      <c r="M183" s="96"/>
      <c r="N183" s="96"/>
      <c r="O183" s="96"/>
      <c r="P183" s="96"/>
      <c r="Q183" s="96"/>
      <c r="R183" s="96"/>
    </row>
    <row r="184" spans="1:19" ht="39" customHeight="1" x14ac:dyDescent="0.25">
      <c r="A184" s="378"/>
      <c r="B184" s="378"/>
      <c r="C184" s="124">
        <v>63</v>
      </c>
      <c r="D184" s="98">
        <v>131</v>
      </c>
      <c r="E184" s="98" t="s">
        <v>760</v>
      </c>
      <c r="F184" s="98" t="s">
        <v>761</v>
      </c>
      <c r="G184" s="99" t="s">
        <v>23</v>
      </c>
      <c r="H184" s="100">
        <v>101.9</v>
      </c>
      <c r="I184" s="100">
        <v>101.9</v>
      </c>
      <c r="J184" s="100">
        <v>0</v>
      </c>
      <c r="K184" s="100">
        <f t="shared" si="8"/>
        <v>101.9</v>
      </c>
      <c r="L184" s="100">
        <f t="shared" si="9"/>
        <v>0</v>
      </c>
      <c r="M184" s="96"/>
      <c r="N184" s="96"/>
      <c r="O184" s="96"/>
      <c r="P184" s="96"/>
      <c r="Q184" s="96"/>
      <c r="R184" s="96"/>
    </row>
    <row r="185" spans="1:19" s="104" customFormat="1" ht="39" customHeight="1" x14ac:dyDescent="0.25">
      <c r="A185" s="378"/>
      <c r="B185" s="378"/>
      <c r="C185" s="93">
        <v>55</v>
      </c>
      <c r="D185" s="93">
        <v>511</v>
      </c>
      <c r="E185" s="93" t="s">
        <v>760</v>
      </c>
      <c r="F185" s="93" t="s">
        <v>761</v>
      </c>
      <c r="G185" s="94" t="s">
        <v>23</v>
      </c>
      <c r="H185" s="95">
        <v>84</v>
      </c>
      <c r="I185" s="95">
        <v>84</v>
      </c>
      <c r="J185" s="95">
        <v>0</v>
      </c>
      <c r="K185" s="95">
        <f t="shared" si="8"/>
        <v>84</v>
      </c>
      <c r="L185" s="95">
        <f t="shared" si="9"/>
        <v>0</v>
      </c>
      <c r="M185" s="96"/>
      <c r="N185" s="96"/>
      <c r="O185" s="96"/>
      <c r="P185" s="96"/>
      <c r="Q185" s="96"/>
      <c r="R185" s="96"/>
      <c r="S185" s="103"/>
    </row>
    <row r="186" spans="1:19" ht="39" customHeight="1" x14ac:dyDescent="0.25">
      <c r="A186" s="378"/>
      <c r="B186" s="378"/>
      <c r="C186" s="107">
        <v>55</v>
      </c>
      <c r="D186" s="107">
        <v>487</v>
      </c>
      <c r="E186" s="107" t="s">
        <v>760</v>
      </c>
      <c r="F186" s="107" t="s">
        <v>761</v>
      </c>
      <c r="G186" s="108" t="s">
        <v>23</v>
      </c>
      <c r="H186" s="109">
        <v>211.3</v>
      </c>
      <c r="I186" s="109">
        <v>211.3</v>
      </c>
      <c r="J186" s="109">
        <v>0</v>
      </c>
      <c r="K186" s="109">
        <f t="shared" si="8"/>
        <v>211.3</v>
      </c>
      <c r="L186" s="109">
        <f t="shared" si="9"/>
        <v>0</v>
      </c>
      <c r="M186" s="96"/>
      <c r="N186" s="96"/>
      <c r="O186" s="96"/>
      <c r="P186" s="96"/>
      <c r="Q186" s="96"/>
      <c r="R186" s="96"/>
    </row>
    <row r="187" spans="1:19" ht="39" customHeight="1" x14ac:dyDescent="0.25">
      <c r="A187" s="378"/>
      <c r="B187" s="378"/>
      <c r="C187" s="93">
        <v>55</v>
      </c>
      <c r="D187" s="93">
        <v>519</v>
      </c>
      <c r="E187" s="93" t="s">
        <v>760</v>
      </c>
      <c r="F187" s="93" t="s">
        <v>761</v>
      </c>
      <c r="G187" s="94" t="s">
        <v>23</v>
      </c>
      <c r="H187" s="95">
        <v>203.4</v>
      </c>
      <c r="I187" s="95">
        <v>203.4</v>
      </c>
      <c r="J187" s="95">
        <v>0</v>
      </c>
      <c r="K187" s="95">
        <f t="shared" si="8"/>
        <v>203.4</v>
      </c>
      <c r="L187" s="95">
        <f t="shared" si="9"/>
        <v>0</v>
      </c>
      <c r="M187" s="96"/>
      <c r="N187" s="96"/>
      <c r="O187" s="96"/>
      <c r="P187" s="96"/>
      <c r="Q187" s="96"/>
      <c r="R187" s="96"/>
    </row>
    <row r="188" spans="1:19" ht="39" customHeight="1" x14ac:dyDescent="0.25">
      <c r="A188" s="379"/>
      <c r="B188" s="379"/>
      <c r="C188" s="93">
        <v>63</v>
      </c>
      <c r="D188" s="93">
        <v>271</v>
      </c>
      <c r="E188" s="93" t="s">
        <v>760</v>
      </c>
      <c r="F188" s="93" t="s">
        <v>761</v>
      </c>
      <c r="G188" s="94" t="s">
        <v>23</v>
      </c>
      <c r="H188" s="95">
        <v>207.1</v>
      </c>
      <c r="I188" s="95">
        <v>207.1</v>
      </c>
      <c r="J188" s="95">
        <v>0</v>
      </c>
      <c r="K188" s="95">
        <f t="shared" si="8"/>
        <v>207.1</v>
      </c>
      <c r="L188" s="95">
        <f t="shared" si="9"/>
        <v>0</v>
      </c>
      <c r="M188" s="96"/>
      <c r="N188" s="96"/>
      <c r="O188" s="96"/>
      <c r="P188" s="96"/>
      <c r="Q188" s="96"/>
      <c r="R188" s="96"/>
    </row>
    <row r="189" spans="1:19" ht="45" customHeight="1" x14ac:dyDescent="0.25">
      <c r="A189" s="377">
        <f>COUNTA($A$6:A188)</f>
        <v>86</v>
      </c>
      <c r="B189" s="377" t="s">
        <v>844</v>
      </c>
      <c r="C189" s="93">
        <v>55</v>
      </c>
      <c r="D189" s="93">
        <v>516</v>
      </c>
      <c r="E189" s="93" t="s">
        <v>760</v>
      </c>
      <c r="F189" s="93" t="s">
        <v>761</v>
      </c>
      <c r="G189" s="94" t="s">
        <v>23</v>
      </c>
      <c r="H189" s="95">
        <v>304.39999999999998</v>
      </c>
      <c r="I189" s="95">
        <v>304.39999999999998</v>
      </c>
      <c r="J189" s="95">
        <v>0</v>
      </c>
      <c r="K189" s="95">
        <f t="shared" si="8"/>
        <v>304.39999999999998</v>
      </c>
      <c r="L189" s="95">
        <f t="shared" si="9"/>
        <v>0</v>
      </c>
      <c r="M189" s="96"/>
      <c r="N189" s="96"/>
      <c r="O189" s="96"/>
      <c r="P189" s="96"/>
      <c r="Q189" s="96"/>
      <c r="R189" s="96"/>
    </row>
    <row r="190" spans="1:19" s="106" customFormat="1" ht="46.15" customHeight="1" x14ac:dyDescent="0.25">
      <c r="A190" s="379"/>
      <c r="B190" s="379"/>
      <c r="C190" s="98">
        <v>55</v>
      </c>
      <c r="D190" s="98">
        <v>443</v>
      </c>
      <c r="E190" s="98" t="s">
        <v>760</v>
      </c>
      <c r="F190" s="98" t="s">
        <v>761</v>
      </c>
      <c r="G190" s="99" t="s">
        <v>23</v>
      </c>
      <c r="H190" s="125">
        <v>269.5</v>
      </c>
      <c r="I190" s="126">
        <v>122.9</v>
      </c>
      <c r="J190" s="100">
        <v>146.6</v>
      </c>
      <c r="K190" s="100">
        <f t="shared" si="8"/>
        <v>269.5</v>
      </c>
      <c r="L190" s="100">
        <f t="shared" si="9"/>
        <v>0</v>
      </c>
      <c r="M190" s="96"/>
      <c r="N190" s="96"/>
      <c r="O190" s="96"/>
      <c r="P190" s="96"/>
      <c r="Q190" s="96"/>
      <c r="R190" s="96"/>
      <c r="S190" s="105"/>
    </row>
    <row r="191" spans="1:19" s="96" customFormat="1" ht="36" customHeight="1" x14ac:dyDescent="0.25">
      <c r="A191" s="377">
        <f>COUNTA($A$6:A190)</f>
        <v>87</v>
      </c>
      <c r="B191" s="377" t="s">
        <v>845</v>
      </c>
      <c r="C191" s="93">
        <v>55</v>
      </c>
      <c r="D191" s="93">
        <v>539</v>
      </c>
      <c r="E191" s="93" t="s">
        <v>760</v>
      </c>
      <c r="F191" s="93" t="s">
        <v>761</v>
      </c>
      <c r="G191" s="94" t="s">
        <v>23</v>
      </c>
      <c r="H191" s="95">
        <v>302.39999999999998</v>
      </c>
      <c r="I191" s="95">
        <v>302.39999999999998</v>
      </c>
      <c r="J191" s="95">
        <v>0</v>
      </c>
      <c r="K191" s="95">
        <f t="shared" si="8"/>
        <v>302.39999999999998</v>
      </c>
      <c r="L191" s="95">
        <f t="shared" si="9"/>
        <v>0</v>
      </c>
      <c r="S191" s="101"/>
    </row>
    <row r="192" spans="1:19" s="96" customFormat="1" ht="36" customHeight="1" x14ac:dyDescent="0.25">
      <c r="A192" s="378"/>
      <c r="B192" s="378"/>
      <c r="C192" s="93">
        <v>63</v>
      </c>
      <c r="D192" s="93">
        <v>279</v>
      </c>
      <c r="E192" s="93" t="s">
        <v>760</v>
      </c>
      <c r="F192" s="93" t="s">
        <v>761</v>
      </c>
      <c r="G192" s="94" t="s">
        <v>23</v>
      </c>
      <c r="H192" s="95">
        <v>349.3</v>
      </c>
      <c r="I192" s="95">
        <v>349.3</v>
      </c>
      <c r="J192" s="95">
        <v>0</v>
      </c>
      <c r="K192" s="95">
        <f t="shared" si="8"/>
        <v>349.3</v>
      </c>
      <c r="L192" s="95">
        <f t="shared" si="9"/>
        <v>0</v>
      </c>
      <c r="S192" s="101"/>
    </row>
    <row r="193" spans="1:19" s="96" customFormat="1" ht="36" customHeight="1" x14ac:dyDescent="0.25">
      <c r="A193" s="378"/>
      <c r="B193" s="378"/>
      <c r="C193" s="93">
        <v>63</v>
      </c>
      <c r="D193" s="93">
        <v>195</v>
      </c>
      <c r="E193" s="93" t="s">
        <v>760</v>
      </c>
      <c r="F193" s="93" t="s">
        <v>761</v>
      </c>
      <c r="G193" s="94" t="s">
        <v>23</v>
      </c>
      <c r="H193" s="95">
        <v>127.5</v>
      </c>
      <c r="I193" s="95">
        <v>127.5</v>
      </c>
      <c r="J193" s="95">
        <v>0</v>
      </c>
      <c r="K193" s="95">
        <f t="shared" si="8"/>
        <v>127.5</v>
      </c>
      <c r="L193" s="95">
        <f t="shared" si="9"/>
        <v>0</v>
      </c>
      <c r="S193" s="101"/>
    </row>
    <row r="194" spans="1:19" s="96" customFormat="1" ht="40.15" customHeight="1" x14ac:dyDescent="0.25">
      <c r="A194" s="379"/>
      <c r="B194" s="379"/>
      <c r="C194" s="93">
        <v>55</v>
      </c>
      <c r="D194" s="93">
        <v>369</v>
      </c>
      <c r="E194" s="93" t="s">
        <v>760</v>
      </c>
      <c r="F194" s="93" t="s">
        <v>761</v>
      </c>
      <c r="G194" s="94" t="s">
        <v>23</v>
      </c>
      <c r="H194" s="95">
        <v>481</v>
      </c>
      <c r="I194" s="95">
        <f>481-90.1</f>
        <v>390.9</v>
      </c>
      <c r="J194" s="95"/>
      <c r="K194" s="95">
        <f t="shared" si="8"/>
        <v>390.9</v>
      </c>
      <c r="L194" s="95">
        <f t="shared" si="9"/>
        <v>90.100000000000023</v>
      </c>
      <c r="S194" s="101"/>
    </row>
    <row r="195" spans="1:19" s="110" customFormat="1" ht="39" customHeight="1" x14ac:dyDescent="0.25">
      <c r="A195" s="377">
        <f>COUNTA($A$6:A194)</f>
        <v>88</v>
      </c>
      <c r="B195" s="377" t="s">
        <v>846</v>
      </c>
      <c r="C195" s="107">
        <v>63</v>
      </c>
      <c r="D195" s="107">
        <v>195</v>
      </c>
      <c r="E195" s="107" t="s">
        <v>760</v>
      </c>
      <c r="F195" s="107" t="s">
        <v>761</v>
      </c>
      <c r="G195" s="108" t="s">
        <v>23</v>
      </c>
      <c r="H195" s="109">
        <v>57.6</v>
      </c>
      <c r="I195" s="109">
        <v>57.6</v>
      </c>
      <c r="J195" s="109">
        <v>0</v>
      </c>
      <c r="K195" s="109">
        <f t="shared" si="8"/>
        <v>57.6</v>
      </c>
      <c r="L195" s="109">
        <f t="shared" si="9"/>
        <v>0</v>
      </c>
      <c r="M195" s="96"/>
      <c r="N195" s="96"/>
      <c r="O195" s="96"/>
      <c r="P195" s="96"/>
      <c r="Q195" s="96"/>
      <c r="R195" s="96"/>
    </row>
    <row r="196" spans="1:19" s="110" customFormat="1" ht="55.15" customHeight="1" x14ac:dyDescent="0.25">
      <c r="A196" s="379"/>
      <c r="B196" s="379"/>
      <c r="C196" s="93">
        <v>55</v>
      </c>
      <c r="D196" s="93">
        <v>434</v>
      </c>
      <c r="E196" s="93" t="s">
        <v>760</v>
      </c>
      <c r="F196" s="93" t="s">
        <v>761</v>
      </c>
      <c r="G196" s="94" t="s">
        <v>23</v>
      </c>
      <c r="H196" s="95">
        <v>239.5</v>
      </c>
      <c r="I196" s="95">
        <v>239.5</v>
      </c>
      <c r="J196" s="95">
        <v>0</v>
      </c>
      <c r="K196" s="95">
        <f t="shared" si="8"/>
        <v>239.5</v>
      </c>
      <c r="L196" s="95">
        <f t="shared" si="9"/>
        <v>0</v>
      </c>
      <c r="M196" s="96"/>
      <c r="N196" s="96"/>
      <c r="O196" s="96"/>
      <c r="P196" s="96"/>
      <c r="Q196" s="96"/>
      <c r="R196" s="96"/>
    </row>
    <row r="197" spans="1:19" s="110" customFormat="1" ht="39" customHeight="1" x14ac:dyDescent="0.25">
      <c r="A197" s="377">
        <f>COUNTA($A$6:A196)</f>
        <v>89</v>
      </c>
      <c r="B197" s="377" t="s">
        <v>847</v>
      </c>
      <c r="C197" s="93">
        <v>55</v>
      </c>
      <c r="D197" s="93">
        <v>606</v>
      </c>
      <c r="E197" s="93" t="s">
        <v>760</v>
      </c>
      <c r="F197" s="93" t="s">
        <v>761</v>
      </c>
      <c r="G197" s="94" t="s">
        <v>23</v>
      </c>
      <c r="H197" s="95">
        <v>233.6</v>
      </c>
      <c r="I197" s="95">
        <v>233.6</v>
      </c>
      <c r="J197" s="95">
        <v>0</v>
      </c>
      <c r="K197" s="95">
        <f t="shared" si="8"/>
        <v>233.6</v>
      </c>
      <c r="L197" s="95">
        <f t="shared" si="9"/>
        <v>0</v>
      </c>
      <c r="M197" s="96"/>
      <c r="N197" s="96"/>
      <c r="O197" s="96"/>
      <c r="P197" s="96"/>
      <c r="Q197" s="96"/>
      <c r="R197" s="96"/>
    </row>
    <row r="198" spans="1:19" s="110" customFormat="1" ht="39" customHeight="1" x14ac:dyDescent="0.25">
      <c r="A198" s="379"/>
      <c r="B198" s="379"/>
      <c r="C198" s="93">
        <v>55</v>
      </c>
      <c r="D198" s="93">
        <v>609</v>
      </c>
      <c r="E198" s="93" t="s">
        <v>760</v>
      </c>
      <c r="F198" s="93" t="s">
        <v>761</v>
      </c>
      <c r="G198" s="94" t="s">
        <v>23</v>
      </c>
      <c r="H198" s="95">
        <v>131</v>
      </c>
      <c r="I198" s="95">
        <v>131</v>
      </c>
      <c r="J198" s="95">
        <v>0</v>
      </c>
      <c r="K198" s="95">
        <f t="shared" si="8"/>
        <v>131</v>
      </c>
      <c r="L198" s="95">
        <f t="shared" si="9"/>
        <v>0</v>
      </c>
      <c r="M198" s="96"/>
      <c r="N198" s="96"/>
      <c r="O198" s="96"/>
      <c r="P198" s="96"/>
      <c r="Q198" s="96"/>
      <c r="R198" s="96"/>
    </row>
    <row r="199" spans="1:19" s="110" customFormat="1" ht="47.25" customHeight="1" x14ac:dyDescent="0.25">
      <c r="A199" s="111">
        <f>COUNTA($A$6:A198)</f>
        <v>90</v>
      </c>
      <c r="B199" s="111" t="s">
        <v>848</v>
      </c>
      <c r="C199" s="93">
        <v>55</v>
      </c>
      <c r="D199" s="93">
        <v>607</v>
      </c>
      <c r="E199" s="93" t="s">
        <v>760</v>
      </c>
      <c r="F199" s="93" t="s">
        <v>761</v>
      </c>
      <c r="G199" s="94" t="s">
        <v>23</v>
      </c>
      <c r="H199" s="95">
        <v>179.8</v>
      </c>
      <c r="I199" s="95">
        <v>179.8</v>
      </c>
      <c r="J199" s="95">
        <v>0</v>
      </c>
      <c r="K199" s="95">
        <f t="shared" si="8"/>
        <v>179.8</v>
      </c>
      <c r="L199" s="95">
        <f t="shared" si="9"/>
        <v>0</v>
      </c>
      <c r="M199" s="96"/>
      <c r="N199" s="96"/>
      <c r="O199" s="96"/>
      <c r="P199" s="96"/>
      <c r="Q199" s="96"/>
      <c r="R199" s="96"/>
    </row>
    <row r="200" spans="1:19" s="110" customFormat="1" ht="47.45" customHeight="1" x14ac:dyDescent="0.25">
      <c r="A200" s="377">
        <f>COUNTA($A$6:A199)</f>
        <v>91</v>
      </c>
      <c r="B200" s="377" t="s">
        <v>849</v>
      </c>
      <c r="C200" s="102">
        <v>63</v>
      </c>
      <c r="D200" s="93">
        <v>193</v>
      </c>
      <c r="E200" s="93" t="s">
        <v>760</v>
      </c>
      <c r="F200" s="93" t="s">
        <v>761</v>
      </c>
      <c r="G200" s="94" t="s">
        <v>23</v>
      </c>
      <c r="H200" s="95">
        <v>154.19999999999999</v>
      </c>
      <c r="I200" s="95">
        <v>154.19999999999999</v>
      </c>
      <c r="J200" s="95">
        <v>0</v>
      </c>
      <c r="K200" s="95">
        <f t="shared" si="8"/>
        <v>154.19999999999999</v>
      </c>
      <c r="L200" s="95">
        <f t="shared" si="9"/>
        <v>0</v>
      </c>
      <c r="M200" s="96"/>
      <c r="N200" s="96"/>
      <c r="O200" s="96"/>
      <c r="P200" s="96"/>
      <c r="Q200" s="96"/>
      <c r="R200" s="96"/>
    </row>
    <row r="201" spans="1:19" s="110" customFormat="1" ht="47.45" customHeight="1" x14ac:dyDescent="0.25">
      <c r="A201" s="379"/>
      <c r="B201" s="379"/>
      <c r="C201" s="124">
        <v>63</v>
      </c>
      <c r="D201" s="98">
        <v>137</v>
      </c>
      <c r="E201" s="98" t="s">
        <v>760</v>
      </c>
      <c r="F201" s="98" t="s">
        <v>761</v>
      </c>
      <c r="G201" s="99" t="s">
        <v>23</v>
      </c>
      <c r="H201" s="100">
        <v>317.39999999999998</v>
      </c>
      <c r="I201" s="100">
        <v>317.39999999999998</v>
      </c>
      <c r="J201" s="100">
        <v>0</v>
      </c>
      <c r="K201" s="100">
        <f t="shared" ref="K201:K206" si="10">I201+J201</f>
        <v>317.39999999999998</v>
      </c>
      <c r="L201" s="95">
        <f t="shared" ref="L201:L206" si="11">+H201-K201</f>
        <v>0</v>
      </c>
      <c r="M201" s="96"/>
      <c r="N201" s="96"/>
      <c r="O201" s="96"/>
      <c r="P201" s="96"/>
      <c r="Q201" s="96"/>
      <c r="R201" s="96"/>
    </row>
    <row r="202" spans="1:19" s="110" customFormat="1" ht="45.6" customHeight="1" x14ac:dyDescent="0.25">
      <c r="A202" s="377">
        <f>COUNTA($A$6:A201)</f>
        <v>92</v>
      </c>
      <c r="B202" s="377" t="s">
        <v>850</v>
      </c>
      <c r="C202" s="102">
        <v>63</v>
      </c>
      <c r="D202" s="93">
        <v>193</v>
      </c>
      <c r="E202" s="93" t="s">
        <v>760</v>
      </c>
      <c r="F202" s="93" t="s">
        <v>761</v>
      </c>
      <c r="G202" s="94" t="s">
        <v>23</v>
      </c>
      <c r="H202" s="95">
        <v>169.6</v>
      </c>
      <c r="I202" s="95">
        <v>169.6</v>
      </c>
      <c r="J202" s="95">
        <v>0</v>
      </c>
      <c r="K202" s="95">
        <f t="shared" si="10"/>
        <v>169.6</v>
      </c>
      <c r="L202" s="95">
        <f t="shared" si="11"/>
        <v>0</v>
      </c>
      <c r="M202" s="96"/>
      <c r="N202" s="96"/>
      <c r="O202" s="96"/>
      <c r="P202" s="96"/>
      <c r="Q202" s="96"/>
      <c r="R202" s="96"/>
    </row>
    <row r="203" spans="1:19" ht="39" customHeight="1" x14ac:dyDescent="0.25">
      <c r="A203" s="378"/>
      <c r="B203" s="379"/>
      <c r="C203" s="102">
        <v>63</v>
      </c>
      <c r="D203" s="93">
        <v>138</v>
      </c>
      <c r="E203" s="93" t="s">
        <v>760</v>
      </c>
      <c r="F203" s="93" t="s">
        <v>761</v>
      </c>
      <c r="G203" s="94" t="s">
        <v>23</v>
      </c>
      <c r="H203" s="95">
        <v>157.80000000000001</v>
      </c>
      <c r="I203" s="95">
        <v>157.80000000000001</v>
      </c>
      <c r="J203" s="95">
        <v>0</v>
      </c>
      <c r="K203" s="95">
        <f t="shared" si="10"/>
        <v>157.80000000000001</v>
      </c>
      <c r="L203" s="95">
        <f t="shared" si="11"/>
        <v>0</v>
      </c>
      <c r="M203" s="96"/>
      <c r="N203" s="96"/>
      <c r="O203" s="96"/>
      <c r="P203" s="96"/>
      <c r="Q203" s="96"/>
      <c r="R203" s="96"/>
    </row>
    <row r="204" spans="1:19" s="110" customFormat="1" ht="64.150000000000006" customHeight="1" x14ac:dyDescent="0.25">
      <c r="A204" s="114">
        <v>93</v>
      </c>
      <c r="B204" s="114" t="s">
        <v>851</v>
      </c>
      <c r="C204" s="93">
        <v>55</v>
      </c>
      <c r="D204" s="93">
        <v>485</v>
      </c>
      <c r="E204" s="93" t="s">
        <v>760</v>
      </c>
      <c r="F204" s="93" t="s">
        <v>761</v>
      </c>
      <c r="G204" s="94" t="s">
        <v>23</v>
      </c>
      <c r="H204" s="95">
        <v>162.80000000000001</v>
      </c>
      <c r="I204" s="95">
        <v>162.80000000000001</v>
      </c>
      <c r="J204" s="95">
        <v>0</v>
      </c>
      <c r="K204" s="95">
        <f t="shared" si="10"/>
        <v>162.80000000000001</v>
      </c>
      <c r="L204" s="95">
        <f t="shared" si="11"/>
        <v>0</v>
      </c>
      <c r="M204" s="96"/>
      <c r="N204" s="96"/>
      <c r="O204" s="96"/>
      <c r="P204" s="96"/>
      <c r="Q204" s="96"/>
      <c r="R204" s="96"/>
    </row>
    <row r="205" spans="1:19" s="110" customFormat="1" ht="39" customHeight="1" x14ac:dyDescent="0.25">
      <c r="A205" s="377">
        <v>94</v>
      </c>
      <c r="B205" s="377" t="s">
        <v>852</v>
      </c>
      <c r="C205" s="93">
        <v>55</v>
      </c>
      <c r="D205" s="93">
        <v>588</v>
      </c>
      <c r="E205" s="93" t="s">
        <v>760</v>
      </c>
      <c r="F205" s="93" t="s">
        <v>761</v>
      </c>
      <c r="G205" s="94" t="s">
        <v>23</v>
      </c>
      <c r="H205" s="95">
        <v>50.9</v>
      </c>
      <c r="I205" s="95">
        <v>50.9</v>
      </c>
      <c r="J205" s="95">
        <v>0</v>
      </c>
      <c r="K205" s="95">
        <f t="shared" si="10"/>
        <v>50.9</v>
      </c>
      <c r="L205" s="95">
        <f t="shared" si="11"/>
        <v>0</v>
      </c>
      <c r="M205" s="96"/>
      <c r="N205" s="96"/>
      <c r="O205" s="96"/>
      <c r="P205" s="96"/>
      <c r="Q205" s="96"/>
      <c r="R205" s="96"/>
    </row>
    <row r="206" spans="1:19" s="106" customFormat="1" ht="45.6" customHeight="1" x14ac:dyDescent="0.25">
      <c r="A206" s="378"/>
      <c r="B206" s="378"/>
      <c r="C206" s="98">
        <v>55</v>
      </c>
      <c r="D206" s="98">
        <v>431</v>
      </c>
      <c r="E206" s="98" t="s">
        <v>760</v>
      </c>
      <c r="F206" s="98" t="s">
        <v>761</v>
      </c>
      <c r="G206" s="99" t="s">
        <v>23</v>
      </c>
      <c r="H206" s="100">
        <v>108.3</v>
      </c>
      <c r="I206" s="100">
        <v>108.3</v>
      </c>
      <c r="J206" s="100">
        <v>0</v>
      </c>
      <c r="K206" s="100">
        <f t="shared" si="10"/>
        <v>108.3</v>
      </c>
      <c r="L206" s="100">
        <f t="shared" si="11"/>
        <v>0</v>
      </c>
      <c r="M206" s="96"/>
      <c r="N206" s="96"/>
      <c r="O206" s="96"/>
      <c r="P206" s="96"/>
      <c r="Q206" s="96"/>
      <c r="R206" s="96"/>
      <c r="S206" s="105"/>
    </row>
    <row r="207" spans="1:19" s="96" customFormat="1" ht="39" customHeight="1" x14ac:dyDescent="0.25">
      <c r="A207" s="379"/>
      <c r="B207" s="379"/>
      <c r="C207" s="93">
        <v>63</v>
      </c>
      <c r="D207" s="93">
        <v>284</v>
      </c>
      <c r="E207" s="93" t="s">
        <v>760</v>
      </c>
      <c r="F207" s="93" t="s">
        <v>761</v>
      </c>
      <c r="G207" s="94" t="s">
        <v>23</v>
      </c>
      <c r="H207" s="95">
        <v>72.099999999999994</v>
      </c>
      <c r="I207" s="95">
        <v>72.099999999999994</v>
      </c>
      <c r="J207" s="95">
        <v>0</v>
      </c>
      <c r="K207" s="95">
        <f t="shared" ref="K207:K224" si="12">I207+J207</f>
        <v>72.099999999999994</v>
      </c>
      <c r="L207" s="95">
        <f t="shared" ref="L207:L224" si="13">+H207-K207</f>
        <v>0</v>
      </c>
      <c r="S207" s="101"/>
    </row>
    <row r="208" spans="1:19" s="96" customFormat="1" ht="43.15" customHeight="1" x14ac:dyDescent="0.25">
      <c r="A208" s="396">
        <f>COUNTA($A$6:A207)</f>
        <v>95</v>
      </c>
      <c r="B208" s="396" t="s">
        <v>853</v>
      </c>
      <c r="C208" s="93">
        <v>55</v>
      </c>
      <c r="D208" s="93">
        <v>429</v>
      </c>
      <c r="E208" s="93" t="s">
        <v>760</v>
      </c>
      <c r="F208" s="93" t="s">
        <v>761</v>
      </c>
      <c r="G208" s="94" t="s">
        <v>23</v>
      </c>
      <c r="H208" s="95">
        <v>122.7</v>
      </c>
      <c r="I208" s="95">
        <v>122.7</v>
      </c>
      <c r="J208" s="95">
        <v>0</v>
      </c>
      <c r="K208" s="95">
        <f t="shared" si="12"/>
        <v>122.7</v>
      </c>
      <c r="L208" s="95">
        <f t="shared" si="13"/>
        <v>0</v>
      </c>
      <c r="S208" s="101"/>
    </row>
    <row r="209" spans="1:19" s="96" customFormat="1" ht="43.15" customHeight="1" x14ac:dyDescent="0.25">
      <c r="A209" s="396"/>
      <c r="B209" s="396"/>
      <c r="C209" s="93">
        <v>55</v>
      </c>
      <c r="D209" s="93">
        <v>589</v>
      </c>
      <c r="E209" s="93" t="s">
        <v>760</v>
      </c>
      <c r="F209" s="93" t="s">
        <v>761</v>
      </c>
      <c r="G209" s="94" t="s">
        <v>23</v>
      </c>
      <c r="H209" s="95">
        <v>91.7</v>
      </c>
      <c r="I209" s="95">
        <v>91.7</v>
      </c>
      <c r="J209" s="95">
        <v>0</v>
      </c>
      <c r="K209" s="95">
        <f t="shared" si="12"/>
        <v>91.7</v>
      </c>
      <c r="L209" s="95">
        <f t="shared" si="13"/>
        <v>0</v>
      </c>
      <c r="S209" s="101"/>
    </row>
    <row r="210" spans="1:19" s="110" customFormat="1" ht="42.6" customHeight="1" x14ac:dyDescent="0.25">
      <c r="A210" s="377">
        <f>COUNTA($A$6:A209)</f>
        <v>96</v>
      </c>
      <c r="B210" s="377" t="s">
        <v>853</v>
      </c>
      <c r="C210" s="107">
        <v>55</v>
      </c>
      <c r="D210" s="107">
        <v>591</v>
      </c>
      <c r="E210" s="107" t="s">
        <v>760</v>
      </c>
      <c r="F210" s="107" t="s">
        <v>761</v>
      </c>
      <c r="G210" s="108" t="s">
        <v>23</v>
      </c>
      <c r="H210" s="109">
        <v>75.8</v>
      </c>
      <c r="I210" s="109">
        <v>75.8</v>
      </c>
      <c r="J210" s="109">
        <v>0</v>
      </c>
      <c r="K210" s="109">
        <f t="shared" si="12"/>
        <v>75.8</v>
      </c>
      <c r="L210" s="109">
        <f t="shared" si="13"/>
        <v>0</v>
      </c>
      <c r="M210" s="96"/>
      <c r="N210" s="96"/>
      <c r="O210" s="96"/>
      <c r="P210" s="96"/>
      <c r="Q210" s="96"/>
      <c r="R210" s="96"/>
    </row>
    <row r="211" spans="1:19" s="110" customFormat="1" ht="39" customHeight="1" x14ac:dyDescent="0.25">
      <c r="A211" s="379"/>
      <c r="B211" s="379"/>
      <c r="C211" s="102">
        <v>63</v>
      </c>
      <c r="D211" s="93">
        <v>215</v>
      </c>
      <c r="E211" s="93" t="s">
        <v>760</v>
      </c>
      <c r="F211" s="93" t="s">
        <v>761</v>
      </c>
      <c r="G211" s="94" t="s">
        <v>23</v>
      </c>
      <c r="H211" s="95">
        <v>148.69999999999999</v>
      </c>
      <c r="I211" s="95">
        <v>148.69999999999999</v>
      </c>
      <c r="J211" s="95">
        <v>0</v>
      </c>
      <c r="K211" s="95">
        <f t="shared" si="12"/>
        <v>148.69999999999999</v>
      </c>
      <c r="L211" s="95">
        <f t="shared" si="13"/>
        <v>0</v>
      </c>
      <c r="M211" s="96"/>
      <c r="N211" s="96"/>
      <c r="O211" s="96"/>
      <c r="P211" s="96"/>
      <c r="Q211" s="96"/>
      <c r="R211" s="96"/>
    </row>
    <row r="212" spans="1:19" s="110" customFormat="1" ht="40.9" customHeight="1" x14ac:dyDescent="0.25">
      <c r="A212" s="377">
        <f>COUNTA($A$6:A211)</f>
        <v>97</v>
      </c>
      <c r="B212" s="377" t="s">
        <v>854</v>
      </c>
      <c r="C212" s="127">
        <v>63</v>
      </c>
      <c r="D212" s="107">
        <v>196</v>
      </c>
      <c r="E212" s="107" t="s">
        <v>760</v>
      </c>
      <c r="F212" s="107" t="s">
        <v>761</v>
      </c>
      <c r="G212" s="108" t="s">
        <v>23</v>
      </c>
      <c r="H212" s="109">
        <v>346.7</v>
      </c>
      <c r="I212" s="109">
        <v>346.7</v>
      </c>
      <c r="J212" s="109">
        <v>0</v>
      </c>
      <c r="K212" s="109">
        <f t="shared" si="12"/>
        <v>346.7</v>
      </c>
      <c r="L212" s="95">
        <f t="shared" si="13"/>
        <v>0</v>
      </c>
      <c r="M212" s="96"/>
      <c r="N212" s="96"/>
      <c r="O212" s="96"/>
      <c r="P212" s="96"/>
      <c r="Q212" s="96"/>
      <c r="R212" s="96"/>
    </row>
    <row r="213" spans="1:19" s="110" customFormat="1" ht="40.9" customHeight="1" x14ac:dyDescent="0.25">
      <c r="A213" s="378"/>
      <c r="B213" s="378"/>
      <c r="C213" s="93">
        <v>55</v>
      </c>
      <c r="D213" s="93">
        <v>605</v>
      </c>
      <c r="E213" s="93" t="s">
        <v>760</v>
      </c>
      <c r="F213" s="93" t="s">
        <v>761</v>
      </c>
      <c r="G213" s="94" t="s">
        <v>23</v>
      </c>
      <c r="H213" s="95">
        <v>169</v>
      </c>
      <c r="I213" s="95">
        <v>169</v>
      </c>
      <c r="J213" s="95">
        <v>0</v>
      </c>
      <c r="K213" s="95">
        <f t="shared" si="12"/>
        <v>169</v>
      </c>
      <c r="L213" s="95">
        <f t="shared" si="13"/>
        <v>0</v>
      </c>
      <c r="M213" s="96"/>
      <c r="N213" s="96"/>
      <c r="O213" s="96"/>
      <c r="P213" s="96"/>
      <c r="Q213" s="96"/>
      <c r="R213" s="96"/>
    </row>
    <row r="214" spans="1:19" s="110" customFormat="1" ht="40.9" customHeight="1" x14ac:dyDescent="0.25">
      <c r="A214" s="378"/>
      <c r="B214" s="378"/>
      <c r="C214" s="93">
        <v>63</v>
      </c>
      <c r="D214" s="93">
        <v>234</v>
      </c>
      <c r="E214" s="93" t="s">
        <v>760</v>
      </c>
      <c r="F214" s="93" t="s">
        <v>761</v>
      </c>
      <c r="G214" s="94" t="s">
        <v>23</v>
      </c>
      <c r="H214" s="95">
        <v>90.2</v>
      </c>
      <c r="I214" s="95">
        <v>90.2</v>
      </c>
      <c r="J214" s="95">
        <v>0</v>
      </c>
      <c r="K214" s="95">
        <f t="shared" si="12"/>
        <v>90.2</v>
      </c>
      <c r="L214" s="95">
        <f t="shared" si="13"/>
        <v>0</v>
      </c>
      <c r="M214" s="96"/>
      <c r="N214" s="96"/>
      <c r="O214" s="96"/>
      <c r="P214" s="96"/>
      <c r="Q214" s="96"/>
      <c r="R214" s="96"/>
    </row>
    <row r="215" spans="1:19" s="110" customFormat="1" ht="40.9" customHeight="1" x14ac:dyDescent="0.25">
      <c r="A215" s="379"/>
      <c r="B215" s="379"/>
      <c r="C215" s="93">
        <v>63</v>
      </c>
      <c r="D215" s="93">
        <v>234</v>
      </c>
      <c r="E215" s="93" t="s">
        <v>760</v>
      </c>
      <c r="F215" s="93" t="s">
        <v>761</v>
      </c>
      <c r="G215" s="94" t="s">
        <v>23</v>
      </c>
      <c r="H215" s="95">
        <v>207.5</v>
      </c>
      <c r="I215" s="95">
        <v>207.5</v>
      </c>
      <c r="J215" s="95">
        <v>0</v>
      </c>
      <c r="K215" s="95">
        <f t="shared" si="12"/>
        <v>207.5</v>
      </c>
      <c r="L215" s="95">
        <f t="shared" si="13"/>
        <v>0</v>
      </c>
      <c r="M215" s="96"/>
      <c r="N215" s="96"/>
      <c r="O215" s="96"/>
      <c r="P215" s="96"/>
      <c r="Q215" s="96"/>
      <c r="R215" s="96"/>
    </row>
    <row r="216" spans="1:19" s="110" customFormat="1" ht="39" customHeight="1" x14ac:dyDescent="0.25">
      <c r="A216" s="377">
        <f>COUNTA($A$6:A213)</f>
        <v>98</v>
      </c>
      <c r="B216" s="377" t="s">
        <v>855</v>
      </c>
      <c r="C216" s="102">
        <v>63</v>
      </c>
      <c r="D216" s="93">
        <v>333</v>
      </c>
      <c r="E216" s="93" t="s">
        <v>760</v>
      </c>
      <c r="F216" s="93" t="s">
        <v>761</v>
      </c>
      <c r="G216" s="94" t="s">
        <v>23</v>
      </c>
      <c r="H216" s="95">
        <v>184.9</v>
      </c>
      <c r="I216" s="95">
        <v>41.4</v>
      </c>
      <c r="J216" s="95">
        <v>143.5</v>
      </c>
      <c r="K216" s="95">
        <f t="shared" si="12"/>
        <v>184.9</v>
      </c>
      <c r="L216" s="95">
        <f t="shared" si="13"/>
        <v>0</v>
      </c>
      <c r="M216" s="96"/>
      <c r="N216" s="96"/>
      <c r="O216" s="96"/>
      <c r="P216" s="96"/>
      <c r="Q216" s="96"/>
      <c r="R216" s="96"/>
    </row>
    <row r="217" spans="1:19" s="110" customFormat="1" ht="39" customHeight="1" x14ac:dyDescent="0.25">
      <c r="A217" s="378"/>
      <c r="B217" s="378"/>
      <c r="C217" s="102">
        <v>63</v>
      </c>
      <c r="D217" s="93">
        <v>266</v>
      </c>
      <c r="E217" s="93" t="s">
        <v>760</v>
      </c>
      <c r="F217" s="93" t="s">
        <v>761</v>
      </c>
      <c r="G217" s="94" t="s">
        <v>23</v>
      </c>
      <c r="H217" s="95">
        <v>91.7</v>
      </c>
      <c r="I217" s="95">
        <v>91.7</v>
      </c>
      <c r="J217" s="95">
        <v>0</v>
      </c>
      <c r="K217" s="95">
        <f t="shared" si="12"/>
        <v>91.7</v>
      </c>
      <c r="L217" s="95">
        <f t="shared" si="13"/>
        <v>0</v>
      </c>
      <c r="M217" s="96"/>
      <c r="N217" s="96"/>
      <c r="O217" s="96"/>
      <c r="P217" s="96"/>
      <c r="Q217" s="96"/>
      <c r="R217" s="96"/>
    </row>
    <row r="218" spans="1:19" s="110" customFormat="1" ht="39" customHeight="1" x14ac:dyDescent="0.25">
      <c r="A218" s="378"/>
      <c r="B218" s="378"/>
      <c r="C218" s="93">
        <v>55</v>
      </c>
      <c r="D218" s="93">
        <v>520</v>
      </c>
      <c r="E218" s="93" t="s">
        <v>760</v>
      </c>
      <c r="F218" s="93" t="s">
        <v>761</v>
      </c>
      <c r="G218" s="94" t="s">
        <v>23</v>
      </c>
      <c r="H218" s="95">
        <v>13.4</v>
      </c>
      <c r="I218" s="95">
        <v>13.4</v>
      </c>
      <c r="J218" s="95">
        <v>0</v>
      </c>
      <c r="K218" s="95">
        <f t="shared" si="12"/>
        <v>13.4</v>
      </c>
      <c r="L218" s="95">
        <f t="shared" si="13"/>
        <v>0</v>
      </c>
      <c r="M218" s="96"/>
      <c r="N218" s="96"/>
      <c r="O218" s="96"/>
      <c r="P218" s="96"/>
      <c r="Q218" s="96"/>
      <c r="R218" s="96"/>
    </row>
    <row r="219" spans="1:19" s="110" customFormat="1" ht="39" customHeight="1" x14ac:dyDescent="0.25">
      <c r="A219" s="378"/>
      <c r="B219" s="378"/>
      <c r="C219" s="102">
        <v>55</v>
      </c>
      <c r="D219" s="93">
        <v>534</v>
      </c>
      <c r="E219" s="93" t="s">
        <v>760</v>
      </c>
      <c r="F219" s="93" t="s">
        <v>761</v>
      </c>
      <c r="G219" s="94" t="s">
        <v>23</v>
      </c>
      <c r="H219" s="95">
        <v>71.599999999999994</v>
      </c>
      <c r="I219" s="95">
        <v>71.599999999999994</v>
      </c>
      <c r="J219" s="95">
        <v>0</v>
      </c>
      <c r="K219" s="95">
        <f t="shared" si="12"/>
        <v>71.599999999999994</v>
      </c>
      <c r="L219" s="95">
        <f t="shared" si="13"/>
        <v>0</v>
      </c>
      <c r="M219" s="96"/>
      <c r="N219" s="96"/>
      <c r="O219" s="96"/>
      <c r="P219" s="96"/>
      <c r="Q219" s="96"/>
      <c r="R219" s="96"/>
    </row>
    <row r="220" spans="1:19" s="110" customFormat="1" ht="39" customHeight="1" x14ac:dyDescent="0.25">
      <c r="A220" s="378"/>
      <c r="B220" s="378"/>
      <c r="C220" s="93">
        <v>55</v>
      </c>
      <c r="D220" s="93">
        <v>610</v>
      </c>
      <c r="E220" s="93" t="s">
        <v>760</v>
      </c>
      <c r="F220" s="93" t="s">
        <v>761</v>
      </c>
      <c r="G220" s="94" t="s">
        <v>23</v>
      </c>
      <c r="H220" s="95">
        <v>126.5</v>
      </c>
      <c r="I220" s="95">
        <v>126.5</v>
      </c>
      <c r="J220" s="95">
        <v>0</v>
      </c>
      <c r="K220" s="95">
        <f t="shared" si="12"/>
        <v>126.5</v>
      </c>
      <c r="L220" s="95">
        <f t="shared" si="13"/>
        <v>0</v>
      </c>
      <c r="M220" s="96"/>
      <c r="N220" s="96"/>
      <c r="O220" s="96"/>
      <c r="P220" s="96"/>
      <c r="Q220" s="96"/>
      <c r="R220" s="96"/>
    </row>
    <row r="221" spans="1:19" s="110" customFormat="1" ht="39" customHeight="1" x14ac:dyDescent="0.25">
      <c r="A221" s="379"/>
      <c r="B221" s="379"/>
      <c r="C221" s="102">
        <v>63</v>
      </c>
      <c r="D221" s="93">
        <v>364</v>
      </c>
      <c r="E221" s="93" t="s">
        <v>760</v>
      </c>
      <c r="F221" s="93" t="s">
        <v>761</v>
      </c>
      <c r="G221" s="94" t="s">
        <v>23</v>
      </c>
      <c r="H221" s="95">
        <v>165.4</v>
      </c>
      <c r="I221" s="95">
        <v>165.4</v>
      </c>
      <c r="J221" s="95">
        <v>0</v>
      </c>
      <c r="K221" s="95">
        <f t="shared" si="12"/>
        <v>165.4</v>
      </c>
      <c r="L221" s="95">
        <f t="shared" si="13"/>
        <v>0</v>
      </c>
      <c r="M221" s="96"/>
      <c r="N221" s="96"/>
      <c r="O221" s="96"/>
      <c r="P221" s="96"/>
      <c r="Q221" s="96"/>
      <c r="R221" s="96"/>
    </row>
    <row r="222" spans="1:19" ht="45" customHeight="1" x14ac:dyDescent="0.25">
      <c r="A222" s="377">
        <f>COUNTA($A$6:A221)</f>
        <v>99</v>
      </c>
      <c r="B222" s="377" t="s">
        <v>856</v>
      </c>
      <c r="C222" s="93">
        <v>55</v>
      </c>
      <c r="D222" s="93">
        <v>573</v>
      </c>
      <c r="E222" s="93" t="s">
        <v>760</v>
      </c>
      <c r="F222" s="93" t="s">
        <v>761</v>
      </c>
      <c r="G222" s="94" t="s">
        <v>23</v>
      </c>
      <c r="H222" s="95">
        <v>33.4</v>
      </c>
      <c r="I222" s="95">
        <v>33.4</v>
      </c>
      <c r="J222" s="95">
        <v>0</v>
      </c>
      <c r="K222" s="95">
        <f t="shared" si="12"/>
        <v>33.4</v>
      </c>
      <c r="L222" s="95">
        <f t="shared" si="13"/>
        <v>0</v>
      </c>
      <c r="M222" s="96"/>
      <c r="N222" s="96"/>
      <c r="O222" s="96"/>
      <c r="P222" s="96"/>
      <c r="Q222" s="96"/>
      <c r="R222" s="96"/>
    </row>
    <row r="223" spans="1:19" ht="45" customHeight="1" x14ac:dyDescent="0.25">
      <c r="A223" s="379"/>
      <c r="B223" s="379"/>
      <c r="C223" s="98">
        <v>55</v>
      </c>
      <c r="D223" s="98">
        <v>574</v>
      </c>
      <c r="E223" s="98" t="s">
        <v>760</v>
      </c>
      <c r="F223" s="98" t="s">
        <v>761</v>
      </c>
      <c r="G223" s="99" t="s">
        <v>23</v>
      </c>
      <c r="H223" s="100">
        <v>68.599999999999994</v>
      </c>
      <c r="I223" s="100">
        <v>68.599999999999994</v>
      </c>
      <c r="J223" s="100">
        <v>0</v>
      </c>
      <c r="K223" s="100">
        <f t="shared" si="12"/>
        <v>68.599999999999994</v>
      </c>
      <c r="L223" s="100">
        <f t="shared" si="13"/>
        <v>0</v>
      </c>
      <c r="M223" s="96"/>
      <c r="N223" s="96"/>
      <c r="O223" s="96"/>
      <c r="P223" s="96"/>
      <c r="Q223" s="96"/>
      <c r="R223" s="96"/>
    </row>
    <row r="224" spans="1:19" s="96" customFormat="1" ht="42.6" customHeight="1" x14ac:dyDescent="0.25">
      <c r="A224" s="384">
        <f>COUNTA($A$6:A223)</f>
        <v>100</v>
      </c>
      <c r="B224" s="377" t="s">
        <v>857</v>
      </c>
      <c r="C224" s="93">
        <v>55</v>
      </c>
      <c r="D224" s="93">
        <v>453</v>
      </c>
      <c r="E224" s="93" t="s">
        <v>760</v>
      </c>
      <c r="F224" s="93" t="s">
        <v>761</v>
      </c>
      <c r="G224" s="94" t="s">
        <v>23</v>
      </c>
      <c r="H224" s="95">
        <v>361.8</v>
      </c>
      <c r="I224" s="95">
        <v>361.8</v>
      </c>
      <c r="J224" s="95">
        <v>0</v>
      </c>
      <c r="K224" s="95">
        <f t="shared" si="12"/>
        <v>361.8</v>
      </c>
      <c r="L224" s="95">
        <f t="shared" si="13"/>
        <v>0</v>
      </c>
      <c r="S224" s="101"/>
    </row>
    <row r="225" spans="1:19" s="116" customFormat="1" ht="42.6" customHeight="1" x14ac:dyDescent="0.25">
      <c r="A225" s="393"/>
      <c r="B225" s="378"/>
      <c r="C225" s="127">
        <v>63</v>
      </c>
      <c r="D225" s="107">
        <v>332</v>
      </c>
      <c r="E225" s="107" t="s">
        <v>760</v>
      </c>
      <c r="F225" s="107" t="s">
        <v>761</v>
      </c>
      <c r="G225" s="108" t="s">
        <v>23</v>
      </c>
      <c r="H225" s="109">
        <v>243.8</v>
      </c>
      <c r="I225" s="109">
        <v>243.8</v>
      </c>
      <c r="J225" s="109">
        <v>0</v>
      </c>
      <c r="K225" s="109">
        <f>I225+J225</f>
        <v>243.8</v>
      </c>
      <c r="L225" s="109">
        <f>+H225-K225</f>
        <v>0</v>
      </c>
      <c r="M225" s="96"/>
      <c r="N225" s="96"/>
      <c r="O225" s="96"/>
      <c r="P225" s="96"/>
      <c r="Q225" s="96"/>
      <c r="R225" s="96"/>
      <c r="S225" s="115"/>
    </row>
    <row r="226" spans="1:19" s="104" customFormat="1" ht="42.6" customHeight="1" x14ac:dyDescent="0.25">
      <c r="A226" s="393"/>
      <c r="B226" s="378"/>
      <c r="C226" s="102">
        <v>63</v>
      </c>
      <c r="D226" s="93">
        <v>191</v>
      </c>
      <c r="E226" s="93" t="s">
        <v>760</v>
      </c>
      <c r="F226" s="93" t="s">
        <v>761</v>
      </c>
      <c r="G226" s="94" t="s">
        <v>23</v>
      </c>
      <c r="H226" s="95">
        <v>70.099999999999994</v>
      </c>
      <c r="I226" s="95">
        <v>70.099999999999994</v>
      </c>
      <c r="J226" s="95">
        <v>0</v>
      </c>
      <c r="K226" s="95">
        <f>I226+J226</f>
        <v>70.099999999999994</v>
      </c>
      <c r="L226" s="95">
        <f>+H226-K226</f>
        <v>0</v>
      </c>
      <c r="M226" s="96"/>
      <c r="N226" s="96"/>
      <c r="O226" s="96"/>
      <c r="P226" s="96"/>
      <c r="Q226" s="96"/>
      <c r="R226" s="96"/>
      <c r="S226" s="103"/>
    </row>
    <row r="227" spans="1:19" s="104" customFormat="1" ht="42.6" customHeight="1" x14ac:dyDescent="0.25">
      <c r="A227" s="393"/>
      <c r="B227" s="378"/>
      <c r="C227" s="102">
        <v>55</v>
      </c>
      <c r="D227" s="93">
        <v>541</v>
      </c>
      <c r="E227" s="93" t="s">
        <v>760</v>
      </c>
      <c r="F227" s="93" t="s">
        <v>761</v>
      </c>
      <c r="G227" s="94" t="s">
        <v>23</v>
      </c>
      <c r="H227" s="95">
        <v>25.6</v>
      </c>
      <c r="I227" s="95">
        <v>25.6</v>
      </c>
      <c r="J227" s="95">
        <v>0</v>
      </c>
      <c r="K227" s="95">
        <f>I227+J227</f>
        <v>25.6</v>
      </c>
      <c r="L227" s="95">
        <f>+H227-K227</f>
        <v>0</v>
      </c>
      <c r="M227" s="96"/>
      <c r="N227" s="96"/>
      <c r="O227" s="96"/>
      <c r="P227" s="96"/>
      <c r="Q227" s="96"/>
      <c r="R227" s="96"/>
      <c r="S227" s="103"/>
    </row>
    <row r="228" spans="1:19" s="104" customFormat="1" ht="42.6" customHeight="1" x14ac:dyDescent="0.25">
      <c r="A228" s="393"/>
      <c r="B228" s="378"/>
      <c r="C228" s="102">
        <v>55</v>
      </c>
      <c r="D228" s="93">
        <v>542</v>
      </c>
      <c r="E228" s="93" t="s">
        <v>760</v>
      </c>
      <c r="F228" s="93" t="s">
        <v>761</v>
      </c>
      <c r="G228" s="94" t="s">
        <v>23</v>
      </c>
      <c r="H228" s="95">
        <v>151.6</v>
      </c>
      <c r="I228" s="95">
        <v>151.6</v>
      </c>
      <c r="J228" s="95">
        <v>0</v>
      </c>
      <c r="K228" s="95">
        <f>I228+J228</f>
        <v>151.6</v>
      </c>
      <c r="L228" s="95">
        <f>+H228-K228</f>
        <v>0</v>
      </c>
      <c r="M228" s="96"/>
      <c r="N228" s="96"/>
      <c r="O228" s="96"/>
      <c r="P228" s="96"/>
      <c r="Q228" s="96"/>
      <c r="R228" s="96"/>
      <c r="S228" s="103"/>
    </row>
    <row r="229" spans="1:19" s="128" customFormat="1" ht="42.6" customHeight="1" x14ac:dyDescent="0.25">
      <c r="A229" s="386"/>
      <c r="B229" s="379"/>
      <c r="C229" s="93">
        <v>63</v>
      </c>
      <c r="D229" s="93">
        <v>315</v>
      </c>
      <c r="E229" s="93" t="s">
        <v>760</v>
      </c>
      <c r="F229" s="93" t="s">
        <v>761</v>
      </c>
      <c r="G229" s="94" t="s">
        <v>23</v>
      </c>
      <c r="H229" s="95">
        <v>240.3</v>
      </c>
      <c r="I229" s="95">
        <v>240.3</v>
      </c>
      <c r="J229" s="95">
        <v>0</v>
      </c>
      <c r="K229" s="95">
        <f t="shared" ref="K229:K292" si="14">I229+J229</f>
        <v>240.3</v>
      </c>
      <c r="L229" s="95">
        <f t="shared" ref="L229:L259" si="15">+H229-K229</f>
        <v>0</v>
      </c>
      <c r="M229" s="96"/>
      <c r="N229" s="96"/>
      <c r="O229" s="96"/>
      <c r="P229" s="96"/>
      <c r="Q229" s="96"/>
      <c r="R229" s="96"/>
    </row>
    <row r="230" spans="1:19" ht="59.45" customHeight="1" x14ac:dyDescent="0.25">
      <c r="A230" s="121">
        <f>COUNTA($A$6:A229)</f>
        <v>101</v>
      </c>
      <c r="B230" s="121" t="s">
        <v>858</v>
      </c>
      <c r="C230" s="93">
        <v>55</v>
      </c>
      <c r="D230" s="93">
        <v>449</v>
      </c>
      <c r="E230" s="93" t="s">
        <v>760</v>
      </c>
      <c r="F230" s="93" t="s">
        <v>761</v>
      </c>
      <c r="G230" s="94" t="s">
        <v>23</v>
      </c>
      <c r="H230" s="95">
        <v>136.9</v>
      </c>
      <c r="I230" s="95">
        <v>136.9</v>
      </c>
      <c r="J230" s="95">
        <v>0</v>
      </c>
      <c r="K230" s="95">
        <f t="shared" si="14"/>
        <v>136.9</v>
      </c>
      <c r="L230" s="95">
        <f t="shared" si="15"/>
        <v>0</v>
      </c>
      <c r="M230" s="96"/>
      <c r="N230" s="96"/>
      <c r="O230" s="96"/>
      <c r="P230" s="96"/>
      <c r="Q230" s="96"/>
      <c r="R230" s="96"/>
    </row>
    <row r="231" spans="1:19" ht="39" customHeight="1" x14ac:dyDescent="0.25">
      <c r="A231" s="377">
        <f>COUNTA($A$6:A230)</f>
        <v>102</v>
      </c>
      <c r="B231" s="377" t="s">
        <v>859</v>
      </c>
      <c r="C231" s="93">
        <v>55</v>
      </c>
      <c r="D231" s="93">
        <v>480</v>
      </c>
      <c r="E231" s="93" t="s">
        <v>760</v>
      </c>
      <c r="F231" s="93" t="s">
        <v>761</v>
      </c>
      <c r="G231" s="94" t="s">
        <v>23</v>
      </c>
      <c r="H231" s="95">
        <v>180.5</v>
      </c>
      <c r="I231" s="95">
        <v>180.5</v>
      </c>
      <c r="J231" s="95">
        <v>0</v>
      </c>
      <c r="K231" s="95">
        <f t="shared" si="14"/>
        <v>180.5</v>
      </c>
      <c r="L231" s="95">
        <f t="shared" si="15"/>
        <v>0</v>
      </c>
      <c r="M231" s="96"/>
      <c r="N231" s="96"/>
      <c r="O231" s="96"/>
      <c r="P231" s="96"/>
      <c r="Q231" s="96"/>
      <c r="R231" s="96"/>
    </row>
    <row r="232" spans="1:19" ht="39" customHeight="1" x14ac:dyDescent="0.25">
      <c r="A232" s="379"/>
      <c r="B232" s="379"/>
      <c r="C232" s="102">
        <v>63</v>
      </c>
      <c r="D232" s="93">
        <v>228</v>
      </c>
      <c r="E232" s="93" t="s">
        <v>760</v>
      </c>
      <c r="F232" s="93" t="s">
        <v>761</v>
      </c>
      <c r="G232" s="94" t="s">
        <v>23</v>
      </c>
      <c r="H232" s="95">
        <v>227.8</v>
      </c>
      <c r="I232" s="95">
        <v>227.8</v>
      </c>
      <c r="J232" s="95">
        <v>0</v>
      </c>
      <c r="K232" s="95">
        <f t="shared" si="14"/>
        <v>227.8</v>
      </c>
      <c r="L232" s="95">
        <f t="shared" si="15"/>
        <v>0</v>
      </c>
      <c r="M232" s="96"/>
      <c r="N232" s="96"/>
      <c r="O232" s="96"/>
      <c r="P232" s="96"/>
      <c r="Q232" s="96"/>
      <c r="R232" s="96"/>
    </row>
    <row r="233" spans="1:19" ht="40.15" customHeight="1" x14ac:dyDescent="0.25">
      <c r="A233" s="377">
        <f>COUNTA($A$6:A232)</f>
        <v>103</v>
      </c>
      <c r="B233" s="377" t="s">
        <v>860</v>
      </c>
      <c r="C233" s="93">
        <v>55</v>
      </c>
      <c r="D233" s="93">
        <v>622</v>
      </c>
      <c r="E233" s="93" t="s">
        <v>760</v>
      </c>
      <c r="F233" s="93" t="s">
        <v>761</v>
      </c>
      <c r="G233" s="94" t="s">
        <v>23</v>
      </c>
      <c r="H233" s="95">
        <v>289.7</v>
      </c>
      <c r="I233" s="95">
        <v>289.7</v>
      </c>
      <c r="J233" s="95">
        <v>0</v>
      </c>
      <c r="K233" s="95">
        <f t="shared" si="14"/>
        <v>289.7</v>
      </c>
      <c r="L233" s="95">
        <f t="shared" si="15"/>
        <v>0</v>
      </c>
      <c r="M233" s="96"/>
      <c r="N233" s="96"/>
      <c r="O233" s="96"/>
      <c r="P233" s="96"/>
      <c r="Q233" s="96"/>
      <c r="R233" s="96"/>
    </row>
    <row r="234" spans="1:19" ht="40.15" customHeight="1" x14ac:dyDescent="0.25">
      <c r="A234" s="378"/>
      <c r="B234" s="378"/>
      <c r="C234" s="93">
        <v>63</v>
      </c>
      <c r="D234" s="93">
        <v>285</v>
      </c>
      <c r="E234" s="93" t="s">
        <v>760</v>
      </c>
      <c r="F234" s="93" t="s">
        <v>761</v>
      </c>
      <c r="G234" s="94" t="s">
        <v>23</v>
      </c>
      <c r="H234" s="95">
        <v>284.7</v>
      </c>
      <c r="I234" s="95">
        <v>284.7</v>
      </c>
      <c r="J234" s="95">
        <v>0</v>
      </c>
      <c r="K234" s="95">
        <f t="shared" si="14"/>
        <v>284.7</v>
      </c>
      <c r="L234" s="95">
        <f t="shared" si="15"/>
        <v>0</v>
      </c>
      <c r="M234" s="96"/>
      <c r="N234" s="96"/>
      <c r="O234" s="96"/>
      <c r="P234" s="96"/>
      <c r="Q234" s="96"/>
      <c r="R234" s="96"/>
    </row>
    <row r="235" spans="1:19" ht="40.15" customHeight="1" x14ac:dyDescent="0.25">
      <c r="A235" s="378"/>
      <c r="B235" s="378"/>
      <c r="C235" s="98">
        <v>55</v>
      </c>
      <c r="D235" s="98">
        <v>621</v>
      </c>
      <c r="E235" s="98" t="s">
        <v>760</v>
      </c>
      <c r="F235" s="98" t="s">
        <v>761</v>
      </c>
      <c r="G235" s="99" t="s">
        <v>23</v>
      </c>
      <c r="H235" s="100">
        <v>197.4</v>
      </c>
      <c r="I235" s="100">
        <v>197.4</v>
      </c>
      <c r="J235" s="100">
        <v>0</v>
      </c>
      <c r="K235" s="100">
        <f t="shared" si="14"/>
        <v>197.4</v>
      </c>
      <c r="L235" s="100">
        <f t="shared" si="15"/>
        <v>0</v>
      </c>
      <c r="M235" s="96"/>
      <c r="N235" s="96"/>
      <c r="O235" s="96"/>
      <c r="P235" s="96"/>
      <c r="Q235" s="96"/>
      <c r="R235" s="96"/>
    </row>
    <row r="236" spans="1:19" s="104" customFormat="1" ht="41.25" customHeight="1" x14ac:dyDescent="0.25">
      <c r="A236" s="378"/>
      <c r="B236" s="378"/>
      <c r="C236" s="93">
        <v>63</v>
      </c>
      <c r="D236" s="93">
        <v>248</v>
      </c>
      <c r="E236" s="93" t="s">
        <v>760</v>
      </c>
      <c r="F236" s="93" t="s">
        <v>761</v>
      </c>
      <c r="G236" s="94" t="s">
        <v>23</v>
      </c>
      <c r="H236" s="95">
        <v>194.1</v>
      </c>
      <c r="I236" s="95">
        <v>194.1</v>
      </c>
      <c r="J236" s="95">
        <v>0</v>
      </c>
      <c r="K236" s="95">
        <f t="shared" si="14"/>
        <v>194.1</v>
      </c>
      <c r="L236" s="95">
        <f t="shared" si="15"/>
        <v>0</v>
      </c>
      <c r="M236" s="96"/>
      <c r="N236" s="96"/>
      <c r="O236" s="96"/>
      <c r="P236" s="96"/>
      <c r="Q236" s="96"/>
      <c r="R236" s="96"/>
      <c r="S236" s="103"/>
    </row>
    <row r="237" spans="1:19" ht="39" customHeight="1" x14ac:dyDescent="0.25">
      <c r="A237" s="378"/>
      <c r="B237" s="378"/>
      <c r="C237" s="124">
        <v>63</v>
      </c>
      <c r="D237" s="98">
        <v>201</v>
      </c>
      <c r="E237" s="93" t="s">
        <v>760</v>
      </c>
      <c r="F237" s="93" t="s">
        <v>761</v>
      </c>
      <c r="G237" s="94" t="s">
        <v>23</v>
      </c>
      <c r="H237" s="95">
        <v>310</v>
      </c>
      <c r="I237" s="95">
        <v>310</v>
      </c>
      <c r="J237" s="95">
        <v>0</v>
      </c>
      <c r="K237" s="95">
        <f t="shared" si="14"/>
        <v>310</v>
      </c>
      <c r="L237" s="95">
        <f t="shared" si="15"/>
        <v>0</v>
      </c>
      <c r="M237" s="96"/>
      <c r="N237" s="96"/>
      <c r="O237" s="96"/>
      <c r="P237" s="96"/>
      <c r="Q237" s="96"/>
      <c r="R237" s="96"/>
    </row>
    <row r="238" spans="1:19" ht="55.9" customHeight="1" x14ac:dyDescent="0.25">
      <c r="A238" s="379"/>
      <c r="B238" s="379"/>
      <c r="C238" s="102">
        <v>63</v>
      </c>
      <c r="D238" s="93">
        <v>202</v>
      </c>
      <c r="E238" s="93" t="s">
        <v>760</v>
      </c>
      <c r="F238" s="93" t="s">
        <v>761</v>
      </c>
      <c r="G238" s="94" t="s">
        <v>23</v>
      </c>
      <c r="H238" s="95">
        <v>296</v>
      </c>
      <c r="I238" s="95">
        <v>296</v>
      </c>
      <c r="J238" s="95">
        <v>0</v>
      </c>
      <c r="K238" s="95">
        <f t="shared" si="14"/>
        <v>296</v>
      </c>
      <c r="L238" s="95">
        <f t="shared" si="15"/>
        <v>0</v>
      </c>
      <c r="M238" s="96"/>
      <c r="N238" s="96"/>
      <c r="O238" s="96"/>
      <c r="P238" s="96"/>
      <c r="Q238" s="96"/>
      <c r="R238" s="96"/>
    </row>
    <row r="239" spans="1:19" s="116" customFormat="1" ht="40.15" customHeight="1" x14ac:dyDescent="0.25">
      <c r="A239" s="384">
        <f>COUNTA($A$6:A238)</f>
        <v>104</v>
      </c>
      <c r="B239" s="377" t="s">
        <v>861</v>
      </c>
      <c r="C239" s="107">
        <v>55</v>
      </c>
      <c r="D239" s="107">
        <v>518</v>
      </c>
      <c r="E239" s="107" t="s">
        <v>760</v>
      </c>
      <c r="F239" s="107" t="s">
        <v>761</v>
      </c>
      <c r="G239" s="108" t="s">
        <v>23</v>
      </c>
      <c r="H239" s="109">
        <v>213.4</v>
      </c>
      <c r="I239" s="109">
        <v>213.4</v>
      </c>
      <c r="J239" s="109">
        <v>0</v>
      </c>
      <c r="K239" s="109">
        <f t="shared" si="14"/>
        <v>213.4</v>
      </c>
      <c r="L239" s="109">
        <f t="shared" si="15"/>
        <v>0</v>
      </c>
      <c r="M239" s="96"/>
      <c r="N239" s="96"/>
      <c r="O239" s="96"/>
      <c r="P239" s="96"/>
      <c r="Q239" s="96"/>
      <c r="R239" s="96"/>
      <c r="S239" s="115"/>
    </row>
    <row r="240" spans="1:19" s="104" customFormat="1" ht="37.9" customHeight="1" x14ac:dyDescent="0.25">
      <c r="A240" s="393"/>
      <c r="B240" s="378"/>
      <c r="C240" s="93">
        <v>55</v>
      </c>
      <c r="D240" s="93">
        <v>21</v>
      </c>
      <c r="E240" s="93" t="s">
        <v>760</v>
      </c>
      <c r="F240" s="93" t="s">
        <v>761</v>
      </c>
      <c r="G240" s="94" t="s">
        <v>23</v>
      </c>
      <c r="H240" s="95">
        <v>345.1</v>
      </c>
      <c r="I240" s="95">
        <v>345.1</v>
      </c>
      <c r="J240" s="95">
        <v>0</v>
      </c>
      <c r="K240" s="95">
        <f t="shared" si="14"/>
        <v>345.1</v>
      </c>
      <c r="L240" s="95">
        <f t="shared" si="15"/>
        <v>0</v>
      </c>
      <c r="M240" s="96"/>
      <c r="N240" s="96"/>
      <c r="O240" s="96"/>
      <c r="P240" s="96"/>
      <c r="Q240" s="96"/>
      <c r="R240" s="96"/>
      <c r="S240" s="103"/>
    </row>
    <row r="241" spans="1:19" s="106" customFormat="1" ht="91.5" customHeight="1" x14ac:dyDescent="0.25">
      <c r="A241" s="97">
        <f>COUNTA($A$6:A240)</f>
        <v>105</v>
      </c>
      <c r="B241" s="97" t="s">
        <v>862</v>
      </c>
      <c r="C241" s="102">
        <v>63</v>
      </c>
      <c r="D241" s="93">
        <v>210</v>
      </c>
      <c r="E241" s="93" t="s">
        <v>760</v>
      </c>
      <c r="F241" s="93" t="s">
        <v>761</v>
      </c>
      <c r="G241" s="94" t="s">
        <v>23</v>
      </c>
      <c r="H241" s="95">
        <v>239.4</v>
      </c>
      <c r="I241" s="95">
        <v>239.4</v>
      </c>
      <c r="J241" s="95">
        <v>0</v>
      </c>
      <c r="K241" s="95">
        <f t="shared" si="14"/>
        <v>239.4</v>
      </c>
      <c r="L241" s="95">
        <f t="shared" si="15"/>
        <v>0</v>
      </c>
      <c r="M241" s="96"/>
      <c r="N241" s="96"/>
      <c r="O241" s="96"/>
      <c r="P241" s="96"/>
      <c r="Q241" s="96"/>
      <c r="R241" s="96"/>
      <c r="S241" s="105"/>
    </row>
    <row r="242" spans="1:19" s="104" customFormat="1" ht="42" customHeight="1" x14ac:dyDescent="0.25">
      <c r="A242" s="114">
        <f>COUNTA($A$6:A241)</f>
        <v>106</v>
      </c>
      <c r="B242" s="114" t="s">
        <v>863</v>
      </c>
      <c r="C242" s="107">
        <v>55</v>
      </c>
      <c r="D242" s="107">
        <v>518</v>
      </c>
      <c r="E242" s="107" t="s">
        <v>760</v>
      </c>
      <c r="F242" s="107" t="s">
        <v>761</v>
      </c>
      <c r="G242" s="108" t="s">
        <v>23</v>
      </c>
      <c r="H242" s="109">
        <v>145.69999999999999</v>
      </c>
      <c r="I242" s="109">
        <v>145.69999999999999</v>
      </c>
      <c r="J242" s="109">
        <v>0</v>
      </c>
      <c r="K242" s="109">
        <f t="shared" si="14"/>
        <v>145.69999999999999</v>
      </c>
      <c r="L242" s="109">
        <f t="shared" si="15"/>
        <v>0</v>
      </c>
      <c r="M242" s="96"/>
      <c r="N242" s="96"/>
      <c r="O242" s="96"/>
      <c r="P242" s="96"/>
      <c r="Q242" s="96"/>
      <c r="R242" s="96"/>
      <c r="S242" s="103"/>
    </row>
    <row r="243" spans="1:19" s="104" customFormat="1" ht="46.9" customHeight="1" x14ac:dyDescent="0.25">
      <c r="A243" s="377">
        <f>COUNTA($A$6:A242)</f>
        <v>107</v>
      </c>
      <c r="B243" s="377" t="s">
        <v>864</v>
      </c>
      <c r="C243" s="107">
        <v>55</v>
      </c>
      <c r="D243" s="107">
        <v>518</v>
      </c>
      <c r="E243" s="107" t="s">
        <v>760</v>
      </c>
      <c r="F243" s="107" t="s">
        <v>761</v>
      </c>
      <c r="G243" s="108" t="s">
        <v>23</v>
      </c>
      <c r="H243" s="109">
        <v>146.80000000000001</v>
      </c>
      <c r="I243" s="109">
        <v>146.80000000000001</v>
      </c>
      <c r="J243" s="109">
        <v>0</v>
      </c>
      <c r="K243" s="109">
        <f t="shared" si="14"/>
        <v>146.80000000000001</v>
      </c>
      <c r="L243" s="109">
        <f t="shared" si="15"/>
        <v>0</v>
      </c>
      <c r="M243" s="96"/>
      <c r="N243" s="96"/>
      <c r="O243" s="96"/>
      <c r="P243" s="96"/>
      <c r="Q243" s="96"/>
      <c r="R243" s="96"/>
      <c r="S243" s="103"/>
    </row>
    <row r="244" spans="1:19" s="104" customFormat="1" ht="46.9" customHeight="1" x14ac:dyDescent="0.25">
      <c r="A244" s="378"/>
      <c r="B244" s="378"/>
      <c r="C244" s="102">
        <v>63</v>
      </c>
      <c r="D244" s="93">
        <v>209</v>
      </c>
      <c r="E244" s="93" t="s">
        <v>760</v>
      </c>
      <c r="F244" s="93" t="s">
        <v>761</v>
      </c>
      <c r="G244" s="94" t="s">
        <v>23</v>
      </c>
      <c r="H244" s="95">
        <v>95.4</v>
      </c>
      <c r="I244" s="95">
        <v>95.4</v>
      </c>
      <c r="J244" s="95">
        <v>0</v>
      </c>
      <c r="K244" s="95">
        <f t="shared" si="14"/>
        <v>95.4</v>
      </c>
      <c r="L244" s="95">
        <f t="shared" si="15"/>
        <v>0</v>
      </c>
      <c r="M244" s="96"/>
      <c r="N244" s="96"/>
      <c r="O244" s="96"/>
      <c r="P244" s="96"/>
      <c r="Q244" s="96"/>
      <c r="R244" s="96"/>
      <c r="S244" s="103"/>
    </row>
    <row r="245" spans="1:19" ht="46.9" customHeight="1" x14ac:dyDescent="0.25">
      <c r="A245" s="378"/>
      <c r="B245" s="378"/>
      <c r="C245" s="93">
        <v>55</v>
      </c>
      <c r="D245" s="93">
        <v>393</v>
      </c>
      <c r="E245" s="93" t="s">
        <v>760</v>
      </c>
      <c r="F245" s="93" t="s">
        <v>761</v>
      </c>
      <c r="G245" s="94" t="s">
        <v>23</v>
      </c>
      <c r="H245" s="95">
        <v>100.8</v>
      </c>
      <c r="I245" s="95">
        <v>27.5</v>
      </c>
      <c r="J245" s="95">
        <v>73.3</v>
      </c>
      <c r="K245" s="95">
        <f t="shared" si="14"/>
        <v>100.8</v>
      </c>
      <c r="L245" s="95">
        <f t="shared" si="15"/>
        <v>0</v>
      </c>
      <c r="M245" s="96"/>
      <c r="N245" s="96"/>
      <c r="O245" s="96"/>
      <c r="P245" s="96"/>
      <c r="Q245" s="96"/>
      <c r="R245" s="96"/>
    </row>
    <row r="246" spans="1:19" ht="46.9" customHeight="1" x14ac:dyDescent="0.25">
      <c r="A246" s="378"/>
      <c r="B246" s="378"/>
      <c r="C246" s="107">
        <v>55</v>
      </c>
      <c r="D246" s="107">
        <v>392</v>
      </c>
      <c r="E246" s="107" t="s">
        <v>760</v>
      </c>
      <c r="F246" s="107" t="s">
        <v>761</v>
      </c>
      <c r="G246" s="108" t="s">
        <v>23</v>
      </c>
      <c r="H246" s="109">
        <v>127.9</v>
      </c>
      <c r="I246" s="109">
        <v>101</v>
      </c>
      <c r="J246" s="109">
        <v>26.9</v>
      </c>
      <c r="K246" s="109">
        <f t="shared" si="14"/>
        <v>127.9</v>
      </c>
      <c r="L246" s="109">
        <f t="shared" si="15"/>
        <v>0</v>
      </c>
      <c r="M246" s="96"/>
      <c r="N246" s="96"/>
      <c r="O246" s="96"/>
      <c r="P246" s="96"/>
      <c r="Q246" s="96"/>
      <c r="R246" s="96"/>
    </row>
    <row r="247" spans="1:19" s="106" customFormat="1" ht="46.9" customHeight="1" x14ac:dyDescent="0.25">
      <c r="A247" s="379"/>
      <c r="B247" s="379"/>
      <c r="C247" s="93">
        <v>55</v>
      </c>
      <c r="D247" s="93">
        <v>443</v>
      </c>
      <c r="E247" s="93" t="s">
        <v>760</v>
      </c>
      <c r="F247" s="93" t="s">
        <v>761</v>
      </c>
      <c r="G247" s="94" t="s">
        <v>23</v>
      </c>
      <c r="H247" s="129">
        <v>137</v>
      </c>
      <c r="I247" s="130">
        <v>137</v>
      </c>
      <c r="J247" s="95">
        <v>0</v>
      </c>
      <c r="K247" s="95">
        <f t="shared" si="14"/>
        <v>137</v>
      </c>
      <c r="L247" s="95">
        <f t="shared" si="15"/>
        <v>0</v>
      </c>
      <c r="M247" s="96"/>
      <c r="N247" s="96"/>
      <c r="O247" s="96"/>
      <c r="P247" s="96"/>
      <c r="Q247" s="96"/>
      <c r="R247" s="96"/>
      <c r="S247" s="105"/>
    </row>
    <row r="248" spans="1:19" s="104" customFormat="1" ht="45" customHeight="1" x14ac:dyDescent="0.25">
      <c r="A248" s="114">
        <f>COUNTA($A$6:A247)</f>
        <v>108</v>
      </c>
      <c r="B248" s="114" t="s">
        <v>865</v>
      </c>
      <c r="C248" s="107">
        <v>55</v>
      </c>
      <c r="D248" s="107">
        <v>518</v>
      </c>
      <c r="E248" s="107" t="s">
        <v>760</v>
      </c>
      <c r="F248" s="107" t="s">
        <v>761</v>
      </c>
      <c r="G248" s="108" t="s">
        <v>23</v>
      </c>
      <c r="H248" s="109">
        <v>83.6</v>
      </c>
      <c r="I248" s="109">
        <v>83.6</v>
      </c>
      <c r="J248" s="109">
        <v>0</v>
      </c>
      <c r="K248" s="109">
        <f t="shared" si="14"/>
        <v>83.6</v>
      </c>
      <c r="L248" s="109">
        <f t="shared" si="15"/>
        <v>0</v>
      </c>
      <c r="M248" s="96"/>
      <c r="N248" s="96"/>
      <c r="O248" s="96"/>
      <c r="P248" s="96"/>
      <c r="Q248" s="96"/>
      <c r="R248" s="96"/>
      <c r="S248" s="103"/>
    </row>
    <row r="249" spans="1:19" s="104" customFormat="1" ht="39" customHeight="1" x14ac:dyDescent="0.25">
      <c r="A249" s="377">
        <f>COUNTA($A$6:A248)</f>
        <v>109</v>
      </c>
      <c r="B249" s="377" t="s">
        <v>866</v>
      </c>
      <c r="C249" s="102">
        <v>63</v>
      </c>
      <c r="D249" s="93">
        <v>208</v>
      </c>
      <c r="E249" s="93" t="s">
        <v>760</v>
      </c>
      <c r="F249" s="93" t="s">
        <v>761</v>
      </c>
      <c r="G249" s="94" t="s">
        <v>23</v>
      </c>
      <c r="H249" s="95">
        <v>80.5</v>
      </c>
      <c r="I249" s="95">
        <v>80.5</v>
      </c>
      <c r="J249" s="95">
        <v>0</v>
      </c>
      <c r="K249" s="95">
        <f t="shared" si="14"/>
        <v>80.5</v>
      </c>
      <c r="L249" s="95">
        <f t="shared" si="15"/>
        <v>0</v>
      </c>
      <c r="M249" s="96"/>
      <c r="N249" s="96"/>
      <c r="O249" s="96"/>
      <c r="P249" s="96"/>
      <c r="Q249" s="96"/>
      <c r="R249" s="96"/>
      <c r="S249" s="103"/>
    </row>
    <row r="250" spans="1:19" s="104" customFormat="1" ht="39" customHeight="1" x14ac:dyDescent="0.25">
      <c r="A250" s="379"/>
      <c r="B250" s="379"/>
      <c r="C250" s="102">
        <v>63</v>
      </c>
      <c r="D250" s="93">
        <v>209</v>
      </c>
      <c r="E250" s="93" t="s">
        <v>760</v>
      </c>
      <c r="F250" s="93" t="s">
        <v>761</v>
      </c>
      <c r="G250" s="94" t="s">
        <v>23</v>
      </c>
      <c r="H250" s="95">
        <v>92.6</v>
      </c>
      <c r="I250" s="95">
        <v>92.6</v>
      </c>
      <c r="J250" s="95">
        <v>0</v>
      </c>
      <c r="K250" s="95">
        <f t="shared" si="14"/>
        <v>92.6</v>
      </c>
      <c r="L250" s="95">
        <f t="shared" si="15"/>
        <v>0</v>
      </c>
      <c r="M250" s="96"/>
      <c r="N250" s="96"/>
      <c r="O250" s="96"/>
      <c r="P250" s="96"/>
      <c r="Q250" s="96"/>
      <c r="R250" s="96"/>
      <c r="S250" s="103"/>
    </row>
    <row r="251" spans="1:19" s="104" customFormat="1" ht="57" customHeight="1" x14ac:dyDescent="0.25">
      <c r="A251" s="131">
        <f>COUNTA($A$6:A250)</f>
        <v>110</v>
      </c>
      <c r="B251" s="131" t="s">
        <v>867</v>
      </c>
      <c r="C251" s="93">
        <v>55</v>
      </c>
      <c r="D251" s="93">
        <v>608</v>
      </c>
      <c r="E251" s="93" t="s">
        <v>760</v>
      </c>
      <c r="F251" s="93" t="s">
        <v>761</v>
      </c>
      <c r="G251" s="94" t="s">
        <v>23</v>
      </c>
      <c r="H251" s="95">
        <v>135.9</v>
      </c>
      <c r="I251" s="95">
        <v>135.9</v>
      </c>
      <c r="J251" s="95">
        <v>0</v>
      </c>
      <c r="K251" s="95">
        <f t="shared" si="14"/>
        <v>135.9</v>
      </c>
      <c r="L251" s="95">
        <f t="shared" si="15"/>
        <v>0</v>
      </c>
      <c r="M251" s="96"/>
      <c r="N251" s="96"/>
      <c r="O251" s="96"/>
      <c r="P251" s="96"/>
      <c r="Q251" s="96"/>
      <c r="R251" s="96"/>
      <c r="S251" s="103"/>
    </row>
    <row r="252" spans="1:19" s="104" customFormat="1" ht="49.9" customHeight="1" x14ac:dyDescent="0.25">
      <c r="A252" s="396">
        <f>COUNTA($A$6:A251)</f>
        <v>111</v>
      </c>
      <c r="B252" s="396" t="s">
        <v>868</v>
      </c>
      <c r="C252" s="102">
        <v>63</v>
      </c>
      <c r="D252" s="93">
        <v>331</v>
      </c>
      <c r="E252" s="93" t="s">
        <v>760</v>
      </c>
      <c r="F252" s="93" t="s">
        <v>761</v>
      </c>
      <c r="G252" s="94" t="s">
        <v>23</v>
      </c>
      <c r="H252" s="95">
        <v>118.1</v>
      </c>
      <c r="I252" s="95">
        <v>118.1</v>
      </c>
      <c r="J252" s="95">
        <v>0</v>
      </c>
      <c r="K252" s="95">
        <f t="shared" si="14"/>
        <v>118.1</v>
      </c>
      <c r="L252" s="95">
        <f t="shared" si="15"/>
        <v>0</v>
      </c>
      <c r="M252" s="96"/>
      <c r="N252" s="96"/>
      <c r="O252" s="96"/>
      <c r="P252" s="96"/>
      <c r="Q252" s="96"/>
      <c r="R252" s="96"/>
      <c r="S252" s="103"/>
    </row>
    <row r="253" spans="1:19" s="104" customFormat="1" ht="40.15" customHeight="1" x14ac:dyDescent="0.25">
      <c r="A253" s="396"/>
      <c r="B253" s="396"/>
      <c r="C253" s="102">
        <v>55</v>
      </c>
      <c r="D253" s="93">
        <v>545</v>
      </c>
      <c r="E253" s="93" t="s">
        <v>760</v>
      </c>
      <c r="F253" s="93" t="s">
        <v>761</v>
      </c>
      <c r="G253" s="94" t="s">
        <v>23</v>
      </c>
      <c r="H253" s="95">
        <v>201.9</v>
      </c>
      <c r="I253" s="95">
        <v>201.9</v>
      </c>
      <c r="J253" s="95">
        <v>0</v>
      </c>
      <c r="K253" s="95">
        <f t="shared" si="14"/>
        <v>201.9</v>
      </c>
      <c r="L253" s="95">
        <f t="shared" si="15"/>
        <v>0</v>
      </c>
      <c r="M253" s="96"/>
      <c r="N253" s="96"/>
      <c r="O253" s="96"/>
      <c r="P253" s="96"/>
      <c r="Q253" s="96"/>
      <c r="R253" s="96"/>
      <c r="S253" s="103"/>
    </row>
    <row r="254" spans="1:19" s="104" customFormat="1" ht="40.9" customHeight="1" x14ac:dyDescent="0.25">
      <c r="A254" s="396"/>
      <c r="B254" s="396"/>
      <c r="C254" s="102">
        <v>63</v>
      </c>
      <c r="D254" s="93">
        <v>328</v>
      </c>
      <c r="E254" s="93" t="s">
        <v>760</v>
      </c>
      <c r="F254" s="93" t="s">
        <v>761</v>
      </c>
      <c r="G254" s="94" t="s">
        <v>23</v>
      </c>
      <c r="H254" s="95">
        <v>166.1</v>
      </c>
      <c r="I254" s="95">
        <v>166.1</v>
      </c>
      <c r="J254" s="95">
        <v>0</v>
      </c>
      <c r="K254" s="95">
        <f t="shared" si="14"/>
        <v>166.1</v>
      </c>
      <c r="L254" s="95">
        <f t="shared" si="15"/>
        <v>0</v>
      </c>
      <c r="M254" s="96"/>
      <c r="N254" s="96"/>
      <c r="O254" s="96"/>
      <c r="P254" s="96"/>
      <c r="Q254" s="96"/>
      <c r="R254" s="96"/>
      <c r="S254" s="103"/>
    </row>
    <row r="255" spans="1:19" s="104" customFormat="1" ht="55.9" customHeight="1" x14ac:dyDescent="0.25">
      <c r="A255" s="111">
        <f>COUNTA($A$6:A254)</f>
        <v>112</v>
      </c>
      <c r="B255" s="97" t="s">
        <v>869</v>
      </c>
      <c r="C255" s="93">
        <v>55</v>
      </c>
      <c r="D255" s="93">
        <v>455</v>
      </c>
      <c r="E255" s="93" t="s">
        <v>760</v>
      </c>
      <c r="F255" s="93" t="s">
        <v>761</v>
      </c>
      <c r="G255" s="94" t="s">
        <v>23</v>
      </c>
      <c r="H255" s="95">
        <v>110</v>
      </c>
      <c r="I255" s="95">
        <v>110</v>
      </c>
      <c r="J255" s="95">
        <v>0</v>
      </c>
      <c r="K255" s="95">
        <f t="shared" si="14"/>
        <v>110</v>
      </c>
      <c r="L255" s="95">
        <f t="shared" si="15"/>
        <v>0</v>
      </c>
      <c r="M255" s="96"/>
      <c r="N255" s="96"/>
      <c r="O255" s="96"/>
      <c r="P255" s="96"/>
      <c r="Q255" s="96"/>
      <c r="R255" s="96"/>
      <c r="S255" s="103"/>
    </row>
    <row r="256" spans="1:19" s="104" customFormat="1" ht="62.45" customHeight="1" x14ac:dyDescent="0.25">
      <c r="A256" s="97">
        <f>COUNTA($A$6:A255)</f>
        <v>113</v>
      </c>
      <c r="B256" s="97" t="s">
        <v>870</v>
      </c>
      <c r="C256" s="93">
        <v>55</v>
      </c>
      <c r="D256" s="93">
        <v>455</v>
      </c>
      <c r="E256" s="93" t="s">
        <v>760</v>
      </c>
      <c r="F256" s="93" t="s">
        <v>761</v>
      </c>
      <c r="G256" s="94" t="s">
        <v>23</v>
      </c>
      <c r="H256" s="95">
        <v>165</v>
      </c>
      <c r="I256" s="95">
        <v>165</v>
      </c>
      <c r="J256" s="95">
        <v>0</v>
      </c>
      <c r="K256" s="95">
        <f t="shared" si="14"/>
        <v>165</v>
      </c>
      <c r="L256" s="95">
        <f t="shared" si="15"/>
        <v>0</v>
      </c>
      <c r="M256" s="96"/>
      <c r="N256" s="96"/>
      <c r="O256" s="96"/>
      <c r="P256" s="96"/>
      <c r="Q256" s="96"/>
      <c r="R256" s="96"/>
      <c r="S256" s="103"/>
    </row>
    <row r="257" spans="1:1138" s="104" customFormat="1" ht="40.15" customHeight="1" x14ac:dyDescent="0.25">
      <c r="A257" s="377">
        <f>COUNTA($A$6:A256)</f>
        <v>114</v>
      </c>
      <c r="B257" s="377" t="s">
        <v>871</v>
      </c>
      <c r="C257" s="93">
        <v>55</v>
      </c>
      <c r="D257" s="93">
        <v>440</v>
      </c>
      <c r="E257" s="93" t="s">
        <v>760</v>
      </c>
      <c r="F257" s="93" t="s">
        <v>761</v>
      </c>
      <c r="G257" s="94" t="s">
        <v>23</v>
      </c>
      <c r="H257" s="95">
        <v>175.2</v>
      </c>
      <c r="I257" s="95">
        <v>175.2</v>
      </c>
      <c r="J257" s="95">
        <v>0</v>
      </c>
      <c r="K257" s="95">
        <f t="shared" si="14"/>
        <v>175.2</v>
      </c>
      <c r="L257" s="95">
        <f t="shared" si="15"/>
        <v>0</v>
      </c>
      <c r="M257" s="96"/>
      <c r="N257" s="96"/>
      <c r="O257" s="96"/>
      <c r="P257" s="96"/>
      <c r="Q257" s="96"/>
      <c r="R257" s="96"/>
      <c r="S257" s="103"/>
    </row>
    <row r="258" spans="1:1138" s="104" customFormat="1" ht="40.15" customHeight="1" x14ac:dyDescent="0.25">
      <c r="A258" s="378"/>
      <c r="B258" s="378"/>
      <c r="C258" s="93">
        <v>55</v>
      </c>
      <c r="D258" s="93">
        <v>441</v>
      </c>
      <c r="E258" s="93" t="s">
        <v>760</v>
      </c>
      <c r="F258" s="93" t="s">
        <v>761</v>
      </c>
      <c r="G258" s="94" t="s">
        <v>23</v>
      </c>
      <c r="H258" s="95">
        <v>64.099999999999994</v>
      </c>
      <c r="I258" s="95">
        <v>64.099999999999994</v>
      </c>
      <c r="J258" s="95">
        <v>0</v>
      </c>
      <c r="K258" s="95">
        <f t="shared" si="14"/>
        <v>64.099999999999994</v>
      </c>
      <c r="L258" s="95">
        <f t="shared" si="15"/>
        <v>0</v>
      </c>
      <c r="M258" s="96"/>
      <c r="N258" s="96"/>
      <c r="O258" s="96"/>
      <c r="P258" s="96"/>
      <c r="Q258" s="96"/>
      <c r="R258" s="96"/>
      <c r="S258" s="103"/>
    </row>
    <row r="259" spans="1:1138" s="104" customFormat="1" ht="40.15" customHeight="1" x14ac:dyDescent="0.25">
      <c r="A259" s="379"/>
      <c r="B259" s="379"/>
      <c r="C259" s="93">
        <v>55</v>
      </c>
      <c r="D259" s="93">
        <v>439</v>
      </c>
      <c r="E259" s="93" t="s">
        <v>760</v>
      </c>
      <c r="F259" s="93" t="s">
        <v>761</v>
      </c>
      <c r="G259" s="94" t="s">
        <v>23</v>
      </c>
      <c r="H259" s="95">
        <v>54.3</v>
      </c>
      <c r="I259" s="95">
        <v>54.3</v>
      </c>
      <c r="J259" s="95">
        <v>0</v>
      </c>
      <c r="K259" s="95">
        <f t="shared" si="14"/>
        <v>54.3</v>
      </c>
      <c r="L259" s="95">
        <f t="shared" si="15"/>
        <v>0</v>
      </c>
      <c r="M259" s="96"/>
      <c r="N259" s="96"/>
      <c r="O259" s="96"/>
      <c r="P259" s="96"/>
      <c r="Q259" s="96"/>
      <c r="R259" s="96"/>
      <c r="S259" s="103"/>
    </row>
    <row r="260" spans="1:1138" s="104" customFormat="1" ht="43.5" customHeight="1" x14ac:dyDescent="0.25">
      <c r="A260" s="132">
        <f>COUNTA($A$6:A259)</f>
        <v>115</v>
      </c>
      <c r="B260" s="132" t="s">
        <v>872</v>
      </c>
      <c r="C260" s="93">
        <v>55</v>
      </c>
      <c r="D260" s="93">
        <v>403</v>
      </c>
      <c r="E260" s="93" t="s">
        <v>760</v>
      </c>
      <c r="F260" s="93" t="s">
        <v>761</v>
      </c>
      <c r="G260" s="94" t="s">
        <v>23</v>
      </c>
      <c r="H260" s="95">
        <v>281.60000000000002</v>
      </c>
      <c r="I260" s="95">
        <v>281.60000000000002</v>
      </c>
      <c r="J260" s="95">
        <v>0</v>
      </c>
      <c r="K260" s="95">
        <f t="shared" si="14"/>
        <v>281.60000000000002</v>
      </c>
      <c r="L260" s="95">
        <f>+H260-K260</f>
        <v>0</v>
      </c>
      <c r="M260" s="96"/>
      <c r="N260" s="96"/>
      <c r="O260" s="96"/>
      <c r="P260" s="96"/>
      <c r="Q260" s="96"/>
      <c r="R260" s="96"/>
      <c r="S260" s="103"/>
    </row>
    <row r="261" spans="1:1138" s="104" customFormat="1" ht="32.450000000000003" customHeight="1" x14ac:dyDescent="0.25">
      <c r="A261" s="377">
        <f>COUNTA($A$6:A260)</f>
        <v>116</v>
      </c>
      <c r="B261" s="377" t="s">
        <v>873</v>
      </c>
      <c r="C261" s="102">
        <v>63</v>
      </c>
      <c r="D261" s="93">
        <v>276</v>
      </c>
      <c r="E261" s="93" t="s">
        <v>760</v>
      </c>
      <c r="F261" s="93" t="s">
        <v>761</v>
      </c>
      <c r="G261" s="94" t="s">
        <v>23</v>
      </c>
      <c r="H261" s="95">
        <v>321.8</v>
      </c>
      <c r="I261" s="95">
        <v>321.8</v>
      </c>
      <c r="J261" s="95">
        <v>0</v>
      </c>
      <c r="K261" s="95">
        <f t="shared" si="14"/>
        <v>321.8</v>
      </c>
      <c r="L261" s="95">
        <f>+H261-K261</f>
        <v>0</v>
      </c>
      <c r="M261" s="96"/>
      <c r="N261" s="96"/>
      <c r="O261" s="96"/>
      <c r="P261" s="96"/>
      <c r="Q261" s="96"/>
      <c r="R261" s="96"/>
      <c r="S261" s="103"/>
    </row>
    <row r="262" spans="1:1138" s="116" customFormat="1" ht="35.450000000000003" customHeight="1" x14ac:dyDescent="0.25">
      <c r="A262" s="379"/>
      <c r="B262" s="379"/>
      <c r="C262" s="107">
        <v>55</v>
      </c>
      <c r="D262" s="107">
        <v>478</v>
      </c>
      <c r="E262" s="107" t="s">
        <v>760</v>
      </c>
      <c r="F262" s="107" t="s">
        <v>761</v>
      </c>
      <c r="G262" s="108" t="s">
        <v>23</v>
      </c>
      <c r="H262" s="109">
        <v>241</v>
      </c>
      <c r="I262" s="109">
        <v>241</v>
      </c>
      <c r="J262" s="109">
        <v>0</v>
      </c>
      <c r="K262" s="109">
        <f t="shared" si="14"/>
        <v>241</v>
      </c>
      <c r="L262" s="109">
        <f>+H262-K262</f>
        <v>0</v>
      </c>
      <c r="M262" s="96"/>
      <c r="N262" s="96"/>
      <c r="O262" s="96"/>
      <c r="P262" s="96"/>
      <c r="Q262" s="96"/>
      <c r="R262" s="96"/>
      <c r="S262" s="115"/>
    </row>
    <row r="263" spans="1:1138" s="104" customFormat="1" ht="41.25" customHeight="1" x14ac:dyDescent="0.25">
      <c r="A263" s="97">
        <f>COUNTA($A$6:A262)</f>
        <v>117</v>
      </c>
      <c r="B263" s="97" t="s">
        <v>874</v>
      </c>
      <c r="C263" s="102">
        <v>63</v>
      </c>
      <c r="D263" s="93">
        <v>235</v>
      </c>
      <c r="E263" s="93" t="s">
        <v>760</v>
      </c>
      <c r="F263" s="93" t="s">
        <v>761</v>
      </c>
      <c r="G263" s="94" t="s">
        <v>23</v>
      </c>
      <c r="H263" s="95">
        <v>180.6</v>
      </c>
      <c r="I263" s="95">
        <v>180.6</v>
      </c>
      <c r="J263" s="95">
        <v>0</v>
      </c>
      <c r="K263" s="95">
        <f t="shared" si="14"/>
        <v>180.6</v>
      </c>
      <c r="L263" s="95">
        <f t="shared" ref="L263:L315" si="16">+H263-K263</f>
        <v>0</v>
      </c>
      <c r="M263" s="96"/>
      <c r="N263" s="96"/>
      <c r="O263" s="96"/>
      <c r="P263" s="96"/>
      <c r="Q263" s="96"/>
      <c r="R263" s="96"/>
      <c r="S263" s="103"/>
    </row>
    <row r="264" spans="1:1138" s="104" customFormat="1" ht="41.25" customHeight="1" x14ac:dyDescent="0.25">
      <c r="A264" s="121">
        <f>COUNTA($A$6:A263)</f>
        <v>118</v>
      </c>
      <c r="B264" s="121" t="s">
        <v>875</v>
      </c>
      <c r="C264" s="93">
        <v>55</v>
      </c>
      <c r="D264" s="93">
        <v>447</v>
      </c>
      <c r="E264" s="93" t="s">
        <v>760</v>
      </c>
      <c r="F264" s="93" t="s">
        <v>761</v>
      </c>
      <c r="G264" s="94" t="s">
        <v>23</v>
      </c>
      <c r="H264" s="95">
        <v>162.80000000000001</v>
      </c>
      <c r="I264" s="95">
        <v>162.80000000000001</v>
      </c>
      <c r="J264" s="95">
        <v>0</v>
      </c>
      <c r="K264" s="95">
        <f t="shared" si="14"/>
        <v>162.80000000000001</v>
      </c>
      <c r="L264" s="95">
        <f t="shared" si="16"/>
        <v>0</v>
      </c>
      <c r="M264" s="96"/>
      <c r="N264" s="96"/>
      <c r="O264" s="96"/>
      <c r="P264" s="96"/>
      <c r="Q264" s="96"/>
      <c r="R264" s="96"/>
      <c r="S264" s="103"/>
    </row>
    <row r="265" spans="1:1138" s="104" customFormat="1" ht="41.25" customHeight="1" x14ac:dyDescent="0.25">
      <c r="A265" s="121">
        <f>COUNTA($A$6:A264)</f>
        <v>119</v>
      </c>
      <c r="B265" s="121" t="s">
        <v>876</v>
      </c>
      <c r="C265" s="93">
        <v>55</v>
      </c>
      <c r="D265" s="93">
        <v>447</v>
      </c>
      <c r="E265" s="93" t="s">
        <v>760</v>
      </c>
      <c r="F265" s="93" t="s">
        <v>761</v>
      </c>
      <c r="G265" s="94" t="s">
        <v>23</v>
      </c>
      <c r="H265" s="95">
        <v>160</v>
      </c>
      <c r="I265" s="95">
        <v>160</v>
      </c>
      <c r="J265" s="95">
        <v>0</v>
      </c>
      <c r="K265" s="95">
        <f t="shared" si="14"/>
        <v>160</v>
      </c>
      <c r="L265" s="95">
        <f t="shared" si="16"/>
        <v>0</v>
      </c>
      <c r="M265" s="96"/>
      <c r="N265" s="96"/>
      <c r="O265" s="96"/>
      <c r="P265" s="96"/>
      <c r="Q265" s="96"/>
      <c r="R265" s="96"/>
      <c r="S265" s="103"/>
    </row>
    <row r="266" spans="1:1138" s="104" customFormat="1" ht="41.25" customHeight="1" x14ac:dyDescent="0.25">
      <c r="A266" s="97">
        <f>COUNTA($A$6:A265)</f>
        <v>120</v>
      </c>
      <c r="B266" s="97" t="s">
        <v>877</v>
      </c>
      <c r="C266" s="102">
        <v>63</v>
      </c>
      <c r="D266" s="93">
        <v>194</v>
      </c>
      <c r="E266" s="93" t="s">
        <v>760</v>
      </c>
      <c r="F266" s="93" t="s">
        <v>761</v>
      </c>
      <c r="G266" s="94" t="s">
        <v>23</v>
      </c>
      <c r="H266" s="95">
        <v>238.8</v>
      </c>
      <c r="I266" s="95">
        <v>238.8</v>
      </c>
      <c r="J266" s="95">
        <v>0</v>
      </c>
      <c r="K266" s="95">
        <f t="shared" si="14"/>
        <v>238.8</v>
      </c>
      <c r="L266" s="95">
        <f t="shared" si="16"/>
        <v>0</v>
      </c>
      <c r="M266" s="96"/>
      <c r="N266" s="96"/>
      <c r="O266" s="96"/>
      <c r="P266" s="96"/>
      <c r="Q266" s="96"/>
      <c r="R266" s="96"/>
      <c r="S266" s="103"/>
    </row>
    <row r="267" spans="1:1138" s="104" customFormat="1" ht="48.6" customHeight="1" x14ac:dyDescent="0.25">
      <c r="A267" s="122">
        <f>COUNTA($A$6:A266)</f>
        <v>121</v>
      </c>
      <c r="B267" s="122" t="s">
        <v>878</v>
      </c>
      <c r="C267" s="102">
        <v>63</v>
      </c>
      <c r="D267" s="93">
        <v>205</v>
      </c>
      <c r="E267" s="93" t="s">
        <v>760</v>
      </c>
      <c r="F267" s="93" t="s">
        <v>761</v>
      </c>
      <c r="G267" s="94" t="s">
        <v>23</v>
      </c>
      <c r="H267" s="95">
        <v>115.8</v>
      </c>
      <c r="I267" s="95">
        <v>115.8</v>
      </c>
      <c r="J267" s="95">
        <v>0</v>
      </c>
      <c r="K267" s="95">
        <f t="shared" si="14"/>
        <v>115.8</v>
      </c>
      <c r="L267" s="95">
        <f t="shared" si="16"/>
        <v>0</v>
      </c>
      <c r="M267" s="96"/>
      <c r="N267" s="96"/>
      <c r="O267" s="96"/>
      <c r="P267" s="96"/>
      <c r="Q267" s="96"/>
      <c r="R267" s="96"/>
      <c r="S267" s="103"/>
    </row>
    <row r="268" spans="1:1138" s="104" customFormat="1" ht="39.6" customHeight="1" x14ac:dyDescent="0.25">
      <c r="A268" s="377">
        <f>COUNTA($A$6:A267)</f>
        <v>122</v>
      </c>
      <c r="B268" s="377" t="s">
        <v>879</v>
      </c>
      <c r="C268" s="93">
        <v>63</v>
      </c>
      <c r="D268" s="93">
        <v>263</v>
      </c>
      <c r="E268" s="93" t="s">
        <v>760</v>
      </c>
      <c r="F268" s="93" t="s">
        <v>761</v>
      </c>
      <c r="G268" s="94" t="s">
        <v>23</v>
      </c>
      <c r="H268" s="95">
        <v>50</v>
      </c>
      <c r="I268" s="95">
        <v>50</v>
      </c>
      <c r="J268" s="95">
        <v>0</v>
      </c>
      <c r="K268" s="95">
        <f t="shared" si="14"/>
        <v>50</v>
      </c>
      <c r="L268" s="95">
        <f t="shared" si="16"/>
        <v>0</v>
      </c>
      <c r="M268" s="96"/>
      <c r="N268" s="96"/>
      <c r="O268" s="96"/>
      <c r="P268" s="96"/>
      <c r="Q268" s="96"/>
      <c r="R268" s="96"/>
      <c r="S268" s="103"/>
    </row>
    <row r="269" spans="1:1138" s="104" customFormat="1" ht="43.15" customHeight="1" x14ac:dyDescent="0.25">
      <c r="A269" s="378"/>
      <c r="B269" s="378"/>
      <c r="C269" s="93">
        <v>55</v>
      </c>
      <c r="D269" s="93">
        <v>617</v>
      </c>
      <c r="E269" s="93" t="s">
        <v>760</v>
      </c>
      <c r="F269" s="93" t="s">
        <v>761</v>
      </c>
      <c r="G269" s="94" t="s">
        <v>23</v>
      </c>
      <c r="H269" s="95">
        <v>100</v>
      </c>
      <c r="I269" s="95">
        <v>100</v>
      </c>
      <c r="J269" s="95">
        <v>0</v>
      </c>
      <c r="K269" s="95">
        <f t="shared" si="14"/>
        <v>100</v>
      </c>
      <c r="L269" s="95">
        <f t="shared" si="16"/>
        <v>0</v>
      </c>
      <c r="M269" s="96"/>
      <c r="N269" s="96"/>
      <c r="O269" s="96"/>
      <c r="P269" s="96"/>
      <c r="Q269" s="96"/>
      <c r="R269" s="96"/>
      <c r="S269" s="103"/>
    </row>
    <row r="270" spans="1:1138" s="106" customFormat="1" ht="41.25" customHeight="1" x14ac:dyDescent="0.25">
      <c r="A270" s="378"/>
      <c r="B270" s="378"/>
      <c r="C270" s="133">
        <v>63</v>
      </c>
      <c r="D270" s="134">
        <v>261</v>
      </c>
      <c r="E270" s="134" t="s">
        <v>760</v>
      </c>
      <c r="F270" s="134" t="s">
        <v>761</v>
      </c>
      <c r="G270" s="135" t="s">
        <v>23</v>
      </c>
      <c r="H270" s="136">
        <v>288.8</v>
      </c>
      <c r="I270" s="136">
        <v>288.8</v>
      </c>
      <c r="J270" s="136">
        <v>0</v>
      </c>
      <c r="K270" s="136">
        <f t="shared" si="14"/>
        <v>288.8</v>
      </c>
      <c r="L270" s="100">
        <f t="shared" si="16"/>
        <v>0</v>
      </c>
      <c r="M270" s="96"/>
      <c r="N270" s="96"/>
      <c r="O270" s="96"/>
      <c r="P270" s="96"/>
      <c r="Q270" s="96"/>
      <c r="R270" s="96"/>
      <c r="S270" s="119"/>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c r="BR270" s="120"/>
      <c r="BS270" s="120"/>
      <c r="BT270" s="120"/>
      <c r="BU270" s="120"/>
      <c r="BV270" s="120"/>
      <c r="BW270" s="120"/>
      <c r="BX270" s="120"/>
      <c r="BY270" s="120"/>
      <c r="BZ270" s="120"/>
      <c r="CA270" s="120"/>
      <c r="CB270" s="120"/>
      <c r="CC270" s="120"/>
      <c r="CD270" s="120"/>
      <c r="CE270" s="120"/>
      <c r="CF270" s="120"/>
      <c r="CG270" s="120"/>
      <c r="CH270" s="120"/>
      <c r="CI270" s="120"/>
      <c r="CJ270" s="120"/>
      <c r="CK270" s="120"/>
      <c r="CL270" s="120"/>
      <c r="CM270" s="120"/>
      <c r="CN270" s="120"/>
      <c r="CO270" s="120"/>
      <c r="CP270" s="120"/>
      <c r="CQ270" s="120"/>
      <c r="CR270" s="120"/>
      <c r="CS270" s="120"/>
      <c r="CT270" s="120"/>
      <c r="CU270" s="120"/>
      <c r="CV270" s="120"/>
      <c r="CW270" s="120"/>
      <c r="CX270" s="120"/>
      <c r="CY270" s="120"/>
      <c r="CZ270" s="120"/>
      <c r="DA270" s="120"/>
      <c r="DB270" s="120"/>
      <c r="DC270" s="120"/>
      <c r="DD270" s="120"/>
      <c r="DE270" s="120"/>
      <c r="DF270" s="120"/>
      <c r="DG270" s="120"/>
      <c r="DH270" s="120"/>
      <c r="DI270" s="120"/>
      <c r="DJ270" s="120"/>
      <c r="DK270" s="120"/>
      <c r="DL270" s="120"/>
      <c r="DM270" s="120"/>
      <c r="DN270" s="120"/>
      <c r="DO270" s="120"/>
      <c r="DP270" s="120"/>
      <c r="DQ270" s="120"/>
      <c r="DR270" s="120"/>
      <c r="DS270" s="120"/>
      <c r="DT270" s="120"/>
      <c r="DU270" s="120"/>
      <c r="DV270" s="120"/>
      <c r="DW270" s="120"/>
      <c r="DX270" s="120"/>
      <c r="DY270" s="120"/>
      <c r="DZ270" s="120"/>
      <c r="EA270" s="120"/>
      <c r="EB270" s="120"/>
      <c r="EC270" s="120"/>
      <c r="ED270" s="120"/>
      <c r="EE270" s="120"/>
      <c r="EF270" s="120"/>
      <c r="EG270" s="120"/>
      <c r="EH270" s="120"/>
      <c r="EI270" s="120"/>
      <c r="EJ270" s="120"/>
      <c r="EK270" s="120"/>
      <c r="EL270" s="120"/>
      <c r="EM270" s="120"/>
      <c r="EN270" s="120"/>
      <c r="EO270" s="120"/>
      <c r="EP270" s="120"/>
      <c r="EQ270" s="120"/>
      <c r="ER270" s="120"/>
      <c r="ES270" s="120"/>
      <c r="ET270" s="120"/>
      <c r="EU270" s="120"/>
      <c r="EV270" s="120"/>
      <c r="EW270" s="120"/>
      <c r="EX270" s="120"/>
      <c r="EY270" s="120"/>
      <c r="EZ270" s="120"/>
      <c r="FA270" s="120"/>
      <c r="FB270" s="120"/>
      <c r="FC270" s="120"/>
      <c r="FD270" s="120"/>
      <c r="FE270" s="120"/>
      <c r="FF270" s="120"/>
      <c r="FG270" s="120"/>
      <c r="FH270" s="120"/>
      <c r="FI270" s="120"/>
      <c r="FJ270" s="120"/>
      <c r="FK270" s="120"/>
      <c r="FL270" s="120"/>
      <c r="FM270" s="120"/>
      <c r="FN270" s="120"/>
      <c r="FO270" s="120"/>
      <c r="FP270" s="120"/>
      <c r="FQ270" s="120"/>
      <c r="FR270" s="120"/>
      <c r="FS270" s="120"/>
      <c r="FT270" s="120"/>
      <c r="FU270" s="120"/>
      <c r="FV270" s="120"/>
      <c r="FW270" s="120"/>
      <c r="FX270" s="120"/>
      <c r="FY270" s="120"/>
      <c r="FZ270" s="120"/>
      <c r="GA270" s="120"/>
      <c r="GB270" s="120"/>
      <c r="GC270" s="120"/>
      <c r="GD270" s="120"/>
      <c r="GE270" s="120"/>
      <c r="GF270" s="120"/>
      <c r="GG270" s="120"/>
      <c r="GH270" s="120"/>
      <c r="GI270" s="120"/>
      <c r="GJ270" s="120"/>
      <c r="GK270" s="120"/>
      <c r="GL270" s="120"/>
      <c r="GM270" s="120"/>
      <c r="GN270" s="120"/>
      <c r="GO270" s="120"/>
      <c r="GP270" s="120"/>
      <c r="GQ270" s="120"/>
      <c r="GR270" s="120"/>
      <c r="GS270" s="120"/>
      <c r="GT270" s="120"/>
      <c r="GU270" s="120"/>
      <c r="GV270" s="120"/>
      <c r="GW270" s="120"/>
      <c r="GX270" s="120"/>
      <c r="GY270" s="120"/>
      <c r="GZ270" s="120"/>
      <c r="HA270" s="120"/>
      <c r="HB270" s="120"/>
      <c r="HC270" s="120"/>
      <c r="HD270" s="120"/>
      <c r="HE270" s="120"/>
      <c r="HF270" s="120"/>
      <c r="HG270" s="120"/>
      <c r="HH270" s="120"/>
      <c r="HI270" s="120"/>
      <c r="HJ270" s="120"/>
      <c r="HK270" s="120"/>
      <c r="HL270" s="120"/>
      <c r="HM270" s="120"/>
      <c r="HN270" s="120"/>
      <c r="HO270" s="120"/>
      <c r="HP270" s="120"/>
      <c r="HQ270" s="120"/>
      <c r="HR270" s="120"/>
      <c r="HS270" s="120"/>
      <c r="HT270" s="120"/>
      <c r="HU270" s="120"/>
      <c r="HV270" s="120"/>
      <c r="HW270" s="120"/>
      <c r="HX270" s="120"/>
      <c r="HY270" s="120"/>
      <c r="HZ270" s="120"/>
      <c r="IA270" s="120"/>
      <c r="IB270" s="120"/>
      <c r="IC270" s="120"/>
      <c r="ID270" s="120"/>
      <c r="IE270" s="120"/>
      <c r="IF270" s="120"/>
      <c r="IG270" s="120"/>
      <c r="IH270" s="120"/>
      <c r="II270" s="120"/>
      <c r="IJ270" s="120"/>
      <c r="IK270" s="120"/>
      <c r="IL270" s="120"/>
      <c r="IM270" s="120"/>
      <c r="IN270" s="120"/>
      <c r="IO270" s="120"/>
      <c r="IP270" s="120"/>
      <c r="IQ270" s="120"/>
      <c r="IR270" s="120"/>
      <c r="IS270" s="120"/>
      <c r="IT270" s="120"/>
      <c r="IU270" s="120"/>
      <c r="IV270" s="120"/>
      <c r="IW270" s="120"/>
      <c r="IX270" s="120"/>
      <c r="IY270" s="120"/>
      <c r="IZ270" s="120"/>
      <c r="JA270" s="120"/>
      <c r="JB270" s="120"/>
      <c r="JC270" s="120"/>
      <c r="JD270" s="120"/>
      <c r="JE270" s="120"/>
      <c r="JF270" s="120"/>
      <c r="JG270" s="120"/>
      <c r="JH270" s="120"/>
      <c r="JI270" s="120"/>
      <c r="JJ270" s="120"/>
      <c r="JK270" s="120"/>
      <c r="JL270" s="120"/>
      <c r="JM270" s="120"/>
      <c r="JN270" s="120"/>
      <c r="JO270" s="120"/>
      <c r="JP270" s="120"/>
      <c r="JQ270" s="120"/>
      <c r="JR270" s="120"/>
      <c r="JS270" s="120"/>
      <c r="JT270" s="120"/>
      <c r="JU270" s="120"/>
      <c r="JV270" s="120"/>
      <c r="JW270" s="120"/>
      <c r="JX270" s="120"/>
      <c r="JY270" s="120"/>
      <c r="JZ270" s="120"/>
      <c r="KA270" s="120"/>
      <c r="KB270" s="120"/>
      <c r="KC270" s="120"/>
      <c r="KD270" s="120"/>
      <c r="KE270" s="120"/>
      <c r="KF270" s="120"/>
      <c r="KG270" s="120"/>
      <c r="KH270" s="120"/>
      <c r="KI270" s="120"/>
      <c r="KJ270" s="120"/>
      <c r="KK270" s="120"/>
      <c r="KL270" s="120"/>
      <c r="KM270" s="120"/>
      <c r="KN270" s="120"/>
      <c r="KO270" s="120"/>
      <c r="KP270" s="120"/>
      <c r="KQ270" s="120"/>
      <c r="KR270" s="120"/>
      <c r="KS270" s="120"/>
      <c r="KT270" s="120"/>
      <c r="KU270" s="120"/>
      <c r="KV270" s="120"/>
      <c r="KW270" s="120"/>
      <c r="KX270" s="120"/>
      <c r="KY270" s="120"/>
      <c r="KZ270" s="120"/>
      <c r="LA270" s="120"/>
      <c r="LB270" s="120"/>
      <c r="LC270" s="120"/>
      <c r="LD270" s="120"/>
      <c r="LE270" s="120"/>
      <c r="LF270" s="120"/>
      <c r="LG270" s="120"/>
      <c r="LH270" s="120"/>
      <c r="LI270" s="120"/>
      <c r="LJ270" s="120"/>
      <c r="LK270" s="120"/>
      <c r="LL270" s="120"/>
      <c r="LM270" s="120"/>
      <c r="LN270" s="120"/>
      <c r="LO270" s="120"/>
      <c r="LP270" s="120"/>
      <c r="LQ270" s="120"/>
      <c r="LR270" s="120"/>
      <c r="LS270" s="120"/>
      <c r="LT270" s="120"/>
      <c r="LU270" s="120"/>
      <c r="LV270" s="120"/>
      <c r="LW270" s="120"/>
      <c r="LX270" s="120"/>
      <c r="LY270" s="120"/>
      <c r="LZ270" s="120"/>
      <c r="MA270" s="120"/>
      <c r="MB270" s="120"/>
      <c r="MC270" s="120"/>
      <c r="MD270" s="120"/>
      <c r="ME270" s="120"/>
      <c r="MF270" s="120"/>
      <c r="MG270" s="120"/>
      <c r="MH270" s="120"/>
      <c r="MI270" s="120"/>
      <c r="MJ270" s="120"/>
      <c r="MK270" s="120"/>
      <c r="ML270" s="120"/>
      <c r="MM270" s="120"/>
      <c r="MN270" s="120"/>
      <c r="MO270" s="120"/>
      <c r="MP270" s="120"/>
      <c r="MQ270" s="120"/>
      <c r="MR270" s="120"/>
      <c r="MS270" s="120"/>
      <c r="MT270" s="120"/>
      <c r="MU270" s="120"/>
      <c r="MV270" s="120"/>
      <c r="MW270" s="120"/>
      <c r="MX270" s="120"/>
      <c r="MY270" s="120"/>
      <c r="MZ270" s="120"/>
      <c r="NA270" s="120"/>
      <c r="NB270" s="120"/>
      <c r="NC270" s="120"/>
      <c r="ND270" s="120"/>
      <c r="NE270" s="120"/>
      <c r="NF270" s="120"/>
      <c r="NG270" s="120"/>
      <c r="NH270" s="120"/>
      <c r="NI270" s="120"/>
      <c r="NJ270" s="120"/>
      <c r="NK270" s="120"/>
      <c r="NL270" s="120"/>
      <c r="NM270" s="120"/>
      <c r="NN270" s="120"/>
      <c r="NO270" s="120"/>
      <c r="NP270" s="120"/>
      <c r="NQ270" s="120"/>
      <c r="NR270" s="120"/>
      <c r="NS270" s="120"/>
      <c r="NT270" s="120"/>
      <c r="NU270" s="120"/>
      <c r="NV270" s="120"/>
      <c r="NW270" s="120"/>
      <c r="NX270" s="120"/>
      <c r="NY270" s="120"/>
      <c r="NZ270" s="120"/>
      <c r="OA270" s="120"/>
      <c r="OB270" s="120"/>
      <c r="OC270" s="120"/>
      <c r="OD270" s="120"/>
      <c r="OE270" s="120"/>
      <c r="OF270" s="120"/>
      <c r="OG270" s="120"/>
      <c r="OH270" s="120"/>
      <c r="OI270" s="120"/>
      <c r="OJ270" s="120"/>
      <c r="OK270" s="120"/>
      <c r="OL270" s="120"/>
      <c r="OM270" s="120"/>
      <c r="ON270" s="120"/>
      <c r="OO270" s="120"/>
      <c r="OP270" s="120"/>
      <c r="OQ270" s="120"/>
      <c r="OR270" s="120"/>
      <c r="OS270" s="120"/>
      <c r="OT270" s="120"/>
      <c r="OU270" s="120"/>
      <c r="OV270" s="120"/>
      <c r="OW270" s="120"/>
      <c r="OX270" s="120"/>
      <c r="OY270" s="120"/>
      <c r="OZ270" s="120"/>
      <c r="PA270" s="120"/>
      <c r="PB270" s="120"/>
      <c r="PC270" s="120"/>
      <c r="PD270" s="120"/>
      <c r="PE270" s="120"/>
      <c r="PF270" s="120"/>
      <c r="PG270" s="120"/>
      <c r="PH270" s="120"/>
      <c r="PI270" s="120"/>
      <c r="PJ270" s="120"/>
      <c r="PK270" s="120"/>
      <c r="PL270" s="120"/>
      <c r="PM270" s="120"/>
      <c r="PN270" s="120"/>
      <c r="PO270" s="120"/>
      <c r="PP270" s="120"/>
      <c r="PQ270" s="120"/>
      <c r="PR270" s="120"/>
      <c r="PS270" s="120"/>
      <c r="PT270" s="120"/>
      <c r="PU270" s="120"/>
      <c r="PV270" s="120"/>
      <c r="PW270" s="120"/>
      <c r="PX270" s="120"/>
      <c r="PY270" s="120"/>
      <c r="PZ270" s="120"/>
      <c r="QA270" s="120"/>
      <c r="QB270" s="120"/>
      <c r="QC270" s="120"/>
      <c r="QD270" s="120"/>
      <c r="QE270" s="120"/>
      <c r="QF270" s="120"/>
      <c r="QG270" s="120"/>
      <c r="QH270" s="120"/>
      <c r="QI270" s="120"/>
      <c r="QJ270" s="120"/>
      <c r="QK270" s="120"/>
      <c r="QL270" s="120"/>
      <c r="QM270" s="120"/>
      <c r="QN270" s="120"/>
      <c r="QO270" s="120"/>
      <c r="QP270" s="120"/>
      <c r="QQ270" s="120"/>
      <c r="QR270" s="120"/>
      <c r="QS270" s="120"/>
      <c r="QT270" s="120"/>
      <c r="QU270" s="120"/>
      <c r="QV270" s="120"/>
      <c r="QW270" s="120"/>
      <c r="QX270" s="120"/>
      <c r="QY270" s="120"/>
      <c r="QZ270" s="120"/>
      <c r="RA270" s="120"/>
      <c r="RB270" s="120"/>
      <c r="RC270" s="120"/>
      <c r="RD270" s="120"/>
      <c r="RE270" s="120"/>
      <c r="RF270" s="120"/>
      <c r="RG270" s="120"/>
      <c r="RH270" s="120"/>
      <c r="RI270" s="120"/>
      <c r="RJ270" s="120"/>
      <c r="RK270" s="120"/>
      <c r="RL270" s="120"/>
      <c r="RM270" s="120"/>
      <c r="RN270" s="120"/>
      <c r="RO270" s="120"/>
      <c r="RP270" s="120"/>
      <c r="RQ270" s="120"/>
      <c r="RR270" s="120"/>
      <c r="RS270" s="120"/>
      <c r="RT270" s="120"/>
      <c r="RU270" s="120"/>
      <c r="RV270" s="120"/>
      <c r="RW270" s="120"/>
      <c r="RX270" s="120"/>
      <c r="RY270" s="120"/>
      <c r="RZ270" s="120"/>
      <c r="SA270" s="120"/>
      <c r="SB270" s="120"/>
      <c r="SC270" s="120"/>
      <c r="SD270" s="120"/>
      <c r="SE270" s="120"/>
      <c r="SF270" s="120"/>
      <c r="SG270" s="120"/>
      <c r="SH270" s="120"/>
      <c r="SI270" s="120"/>
      <c r="SJ270" s="120"/>
      <c r="SK270" s="120"/>
      <c r="SL270" s="120"/>
      <c r="SM270" s="120"/>
      <c r="SN270" s="120"/>
      <c r="SO270" s="120"/>
      <c r="SP270" s="120"/>
      <c r="SQ270" s="120"/>
      <c r="SR270" s="120"/>
      <c r="SS270" s="120"/>
      <c r="ST270" s="120"/>
      <c r="SU270" s="120"/>
      <c r="SV270" s="120"/>
      <c r="SW270" s="120"/>
      <c r="SX270" s="120"/>
      <c r="SY270" s="120"/>
      <c r="SZ270" s="120"/>
      <c r="TA270" s="120"/>
      <c r="TB270" s="120"/>
      <c r="TC270" s="120"/>
      <c r="TD270" s="120"/>
      <c r="TE270" s="120"/>
      <c r="TF270" s="120"/>
      <c r="TG270" s="120"/>
      <c r="TH270" s="120"/>
      <c r="TI270" s="120"/>
      <c r="TJ270" s="120"/>
      <c r="TK270" s="120"/>
      <c r="TL270" s="120"/>
      <c r="TM270" s="120"/>
      <c r="TN270" s="120"/>
      <c r="TO270" s="120"/>
      <c r="TP270" s="120"/>
      <c r="TQ270" s="120"/>
      <c r="TR270" s="120"/>
      <c r="TS270" s="120"/>
      <c r="TT270" s="120"/>
      <c r="TU270" s="120"/>
      <c r="TV270" s="120"/>
      <c r="TW270" s="120"/>
      <c r="TX270" s="120"/>
      <c r="TY270" s="120"/>
      <c r="TZ270" s="120"/>
      <c r="UA270" s="120"/>
      <c r="UB270" s="120"/>
      <c r="UC270" s="120"/>
      <c r="UD270" s="120"/>
      <c r="UE270" s="120"/>
      <c r="UF270" s="120"/>
      <c r="UG270" s="120"/>
      <c r="UH270" s="120"/>
      <c r="UI270" s="120"/>
      <c r="UJ270" s="120"/>
      <c r="UK270" s="120"/>
      <c r="UL270" s="120"/>
      <c r="UM270" s="120"/>
      <c r="UN270" s="120"/>
      <c r="UO270" s="120"/>
      <c r="UP270" s="120"/>
      <c r="UQ270" s="120"/>
      <c r="UR270" s="120"/>
      <c r="US270" s="120"/>
      <c r="UT270" s="120"/>
      <c r="UU270" s="120"/>
      <c r="UV270" s="120"/>
      <c r="UW270" s="120"/>
      <c r="UX270" s="120"/>
      <c r="UY270" s="120"/>
      <c r="UZ270" s="120"/>
      <c r="VA270" s="120"/>
      <c r="VB270" s="120"/>
      <c r="VC270" s="120"/>
      <c r="VD270" s="120"/>
      <c r="VE270" s="120"/>
      <c r="VF270" s="120"/>
      <c r="VG270" s="120"/>
      <c r="VH270" s="120"/>
      <c r="VI270" s="120"/>
      <c r="VJ270" s="120"/>
      <c r="VK270" s="120"/>
      <c r="VL270" s="120"/>
      <c r="VM270" s="120"/>
      <c r="VN270" s="120"/>
      <c r="VO270" s="120"/>
      <c r="VP270" s="120"/>
      <c r="VQ270" s="120"/>
      <c r="VR270" s="120"/>
      <c r="VS270" s="120"/>
      <c r="VT270" s="120"/>
      <c r="VU270" s="120"/>
      <c r="VV270" s="120"/>
      <c r="VW270" s="120"/>
      <c r="VX270" s="120"/>
      <c r="VY270" s="120"/>
      <c r="VZ270" s="120"/>
      <c r="WA270" s="120"/>
      <c r="WB270" s="120"/>
      <c r="WC270" s="120"/>
      <c r="WD270" s="120"/>
      <c r="WE270" s="120"/>
      <c r="WF270" s="120"/>
      <c r="WG270" s="120"/>
      <c r="WH270" s="120"/>
      <c r="WI270" s="120"/>
      <c r="WJ270" s="120"/>
      <c r="WK270" s="120"/>
      <c r="WL270" s="120"/>
      <c r="WM270" s="120"/>
      <c r="WN270" s="120"/>
      <c r="WO270" s="120"/>
      <c r="WP270" s="120"/>
      <c r="WQ270" s="120"/>
      <c r="WR270" s="120"/>
      <c r="WS270" s="120"/>
      <c r="WT270" s="120"/>
      <c r="WU270" s="120"/>
      <c r="WV270" s="120"/>
      <c r="WW270" s="120"/>
      <c r="WX270" s="120"/>
      <c r="WY270" s="120"/>
      <c r="WZ270" s="120"/>
      <c r="XA270" s="120"/>
      <c r="XB270" s="120"/>
      <c r="XC270" s="120"/>
      <c r="XD270" s="120"/>
      <c r="XE270" s="120"/>
      <c r="XF270" s="120"/>
      <c r="XG270" s="120"/>
      <c r="XH270" s="120"/>
      <c r="XI270" s="120"/>
      <c r="XJ270" s="120"/>
      <c r="XK270" s="120"/>
      <c r="XL270" s="120"/>
      <c r="XM270" s="120"/>
      <c r="XN270" s="120"/>
      <c r="XO270" s="120"/>
      <c r="XP270" s="120"/>
      <c r="XQ270" s="120"/>
      <c r="XR270" s="120"/>
      <c r="XS270" s="120"/>
      <c r="XT270" s="120"/>
      <c r="XU270" s="120"/>
      <c r="XV270" s="120"/>
      <c r="XW270" s="120"/>
      <c r="XX270" s="120"/>
      <c r="XY270" s="120"/>
      <c r="XZ270" s="120"/>
      <c r="YA270" s="120"/>
      <c r="YB270" s="120"/>
      <c r="YC270" s="120"/>
      <c r="YD270" s="120"/>
      <c r="YE270" s="120"/>
      <c r="YF270" s="120"/>
      <c r="YG270" s="120"/>
      <c r="YH270" s="120"/>
      <c r="YI270" s="120"/>
      <c r="YJ270" s="120"/>
      <c r="YK270" s="120"/>
      <c r="YL270" s="120"/>
      <c r="YM270" s="120"/>
      <c r="YN270" s="120"/>
      <c r="YO270" s="120"/>
      <c r="YP270" s="120"/>
      <c r="YQ270" s="120"/>
      <c r="YR270" s="120"/>
      <c r="YS270" s="120"/>
      <c r="YT270" s="120"/>
      <c r="YU270" s="120"/>
      <c r="YV270" s="120"/>
      <c r="YW270" s="120"/>
      <c r="YX270" s="120"/>
      <c r="YY270" s="120"/>
      <c r="YZ270" s="120"/>
      <c r="ZA270" s="120"/>
      <c r="ZB270" s="120"/>
      <c r="ZC270" s="120"/>
      <c r="ZD270" s="120"/>
      <c r="ZE270" s="120"/>
      <c r="ZF270" s="120"/>
      <c r="ZG270" s="120"/>
      <c r="ZH270" s="120"/>
      <c r="ZI270" s="120"/>
      <c r="ZJ270" s="120"/>
      <c r="ZK270" s="120"/>
      <c r="ZL270" s="120"/>
      <c r="ZM270" s="120"/>
      <c r="ZN270" s="120"/>
      <c r="ZO270" s="120"/>
      <c r="ZP270" s="120"/>
      <c r="ZQ270" s="120"/>
      <c r="ZR270" s="120"/>
      <c r="ZS270" s="120"/>
      <c r="ZT270" s="120"/>
      <c r="ZU270" s="120"/>
      <c r="ZV270" s="120"/>
      <c r="ZW270" s="120"/>
      <c r="ZX270" s="120"/>
      <c r="ZY270" s="120"/>
      <c r="ZZ270" s="120"/>
      <c r="AAA270" s="120"/>
      <c r="AAB270" s="120"/>
      <c r="AAC270" s="120"/>
      <c r="AAD270" s="120"/>
      <c r="AAE270" s="120"/>
      <c r="AAF270" s="120"/>
      <c r="AAG270" s="120"/>
      <c r="AAH270" s="120"/>
      <c r="AAI270" s="120"/>
      <c r="AAJ270" s="120"/>
      <c r="AAK270" s="120"/>
      <c r="AAL270" s="120"/>
      <c r="AAM270" s="120"/>
      <c r="AAN270" s="120"/>
      <c r="AAO270" s="120"/>
      <c r="AAP270" s="120"/>
      <c r="AAQ270" s="120"/>
      <c r="AAR270" s="120"/>
      <c r="AAS270" s="120"/>
      <c r="AAT270" s="120"/>
      <c r="AAU270" s="120"/>
      <c r="AAV270" s="120"/>
      <c r="AAW270" s="120"/>
      <c r="AAX270" s="120"/>
      <c r="AAY270" s="120"/>
      <c r="AAZ270" s="120"/>
      <c r="ABA270" s="120"/>
      <c r="ABB270" s="120"/>
      <c r="ABC270" s="120"/>
      <c r="ABD270" s="120"/>
      <c r="ABE270" s="120"/>
      <c r="ABF270" s="120"/>
      <c r="ABG270" s="120"/>
      <c r="ABH270" s="120"/>
      <c r="ABI270" s="120"/>
      <c r="ABJ270" s="120"/>
      <c r="ABK270" s="120"/>
      <c r="ABL270" s="120"/>
      <c r="ABM270" s="120"/>
      <c r="ABN270" s="120"/>
      <c r="ABO270" s="120"/>
      <c r="ABP270" s="120"/>
      <c r="ABQ270" s="120"/>
      <c r="ABR270" s="120"/>
      <c r="ABS270" s="120"/>
      <c r="ABT270" s="120"/>
      <c r="ABU270" s="120"/>
      <c r="ABV270" s="120"/>
      <c r="ABW270" s="120"/>
      <c r="ABX270" s="120"/>
      <c r="ABY270" s="120"/>
      <c r="ABZ270" s="120"/>
      <c r="ACA270" s="120"/>
      <c r="ACB270" s="120"/>
      <c r="ACC270" s="120"/>
      <c r="ACD270" s="120"/>
      <c r="ACE270" s="120"/>
      <c r="ACF270" s="120"/>
      <c r="ACG270" s="120"/>
      <c r="ACH270" s="120"/>
      <c r="ACI270" s="120"/>
      <c r="ACJ270" s="120"/>
      <c r="ACK270" s="120"/>
      <c r="ACL270" s="120"/>
      <c r="ACM270" s="120"/>
      <c r="ACN270" s="120"/>
      <c r="ACO270" s="120"/>
      <c r="ACP270" s="120"/>
      <c r="ACQ270" s="120"/>
      <c r="ACR270" s="120"/>
      <c r="ACS270" s="120"/>
      <c r="ACT270" s="120"/>
      <c r="ACU270" s="120"/>
      <c r="ACV270" s="120"/>
      <c r="ACW270" s="120"/>
      <c r="ACX270" s="120"/>
      <c r="ACY270" s="120"/>
      <c r="ACZ270" s="120"/>
      <c r="ADA270" s="120"/>
      <c r="ADB270" s="120"/>
      <c r="ADC270" s="120"/>
      <c r="ADD270" s="120"/>
      <c r="ADE270" s="120"/>
      <c r="ADF270" s="120"/>
      <c r="ADG270" s="120"/>
      <c r="ADH270" s="120"/>
      <c r="ADI270" s="120"/>
      <c r="ADJ270" s="120"/>
      <c r="ADK270" s="120"/>
      <c r="ADL270" s="120"/>
      <c r="ADM270" s="120"/>
      <c r="ADN270" s="120"/>
      <c r="ADO270" s="120"/>
      <c r="ADP270" s="120"/>
      <c r="ADQ270" s="120"/>
      <c r="ADR270" s="120"/>
      <c r="ADS270" s="120"/>
      <c r="ADT270" s="120"/>
      <c r="ADU270" s="120"/>
      <c r="ADV270" s="120"/>
      <c r="ADW270" s="120"/>
      <c r="ADX270" s="120"/>
      <c r="ADY270" s="120"/>
      <c r="ADZ270" s="120"/>
      <c r="AEA270" s="120"/>
      <c r="AEB270" s="120"/>
      <c r="AEC270" s="120"/>
      <c r="AED270" s="120"/>
      <c r="AEE270" s="120"/>
      <c r="AEF270" s="120"/>
      <c r="AEG270" s="120"/>
      <c r="AEH270" s="120"/>
      <c r="AEI270" s="120"/>
      <c r="AEJ270" s="120"/>
      <c r="AEK270" s="120"/>
      <c r="AEL270" s="120"/>
      <c r="AEM270" s="120"/>
      <c r="AEN270" s="120"/>
      <c r="AEO270" s="120"/>
      <c r="AEP270" s="120"/>
      <c r="AEQ270" s="120"/>
      <c r="AER270" s="120"/>
      <c r="AES270" s="120"/>
      <c r="AET270" s="120"/>
      <c r="AEU270" s="120"/>
      <c r="AEV270" s="120"/>
      <c r="AEW270" s="120"/>
      <c r="AEX270" s="120"/>
      <c r="AEY270" s="120"/>
      <c r="AEZ270" s="120"/>
      <c r="AFA270" s="120"/>
      <c r="AFB270" s="120"/>
      <c r="AFC270" s="120"/>
      <c r="AFD270" s="120"/>
      <c r="AFE270" s="120"/>
      <c r="AFF270" s="120"/>
      <c r="AFG270" s="120"/>
      <c r="AFH270" s="120"/>
      <c r="AFI270" s="120"/>
      <c r="AFJ270" s="120"/>
      <c r="AFK270" s="120"/>
      <c r="AFL270" s="120"/>
      <c r="AFM270" s="120"/>
      <c r="AFN270" s="120"/>
      <c r="AFO270" s="120"/>
      <c r="AFP270" s="120"/>
      <c r="AFQ270" s="120"/>
      <c r="AFR270" s="120"/>
      <c r="AFS270" s="120"/>
      <c r="AFT270" s="120"/>
      <c r="AFU270" s="120"/>
      <c r="AFV270" s="120"/>
      <c r="AFW270" s="120"/>
      <c r="AFX270" s="120"/>
      <c r="AFY270" s="120"/>
      <c r="AFZ270" s="120"/>
      <c r="AGA270" s="120"/>
      <c r="AGB270" s="120"/>
      <c r="AGC270" s="120"/>
      <c r="AGD270" s="120"/>
      <c r="AGE270" s="120"/>
      <c r="AGF270" s="120"/>
      <c r="AGG270" s="120"/>
      <c r="AGH270" s="120"/>
      <c r="AGI270" s="120"/>
      <c r="AGJ270" s="120"/>
      <c r="AGK270" s="120"/>
      <c r="AGL270" s="120"/>
      <c r="AGM270" s="120"/>
      <c r="AGN270" s="120"/>
      <c r="AGO270" s="120"/>
      <c r="AGP270" s="120"/>
      <c r="AGQ270" s="120"/>
      <c r="AGR270" s="120"/>
      <c r="AGS270" s="120"/>
      <c r="AGT270" s="120"/>
      <c r="AGU270" s="120"/>
      <c r="AGV270" s="120"/>
      <c r="AGW270" s="120"/>
      <c r="AGX270" s="120"/>
      <c r="AGY270" s="120"/>
      <c r="AGZ270" s="120"/>
      <c r="AHA270" s="120"/>
      <c r="AHB270" s="120"/>
      <c r="AHC270" s="120"/>
      <c r="AHD270" s="120"/>
      <c r="AHE270" s="120"/>
      <c r="AHF270" s="120"/>
      <c r="AHG270" s="120"/>
      <c r="AHH270" s="120"/>
      <c r="AHI270" s="120"/>
      <c r="AHJ270" s="120"/>
      <c r="AHK270" s="120"/>
      <c r="AHL270" s="120"/>
      <c r="AHM270" s="120"/>
      <c r="AHN270" s="120"/>
      <c r="AHO270" s="120"/>
      <c r="AHP270" s="120"/>
      <c r="AHQ270" s="120"/>
      <c r="AHR270" s="120"/>
      <c r="AHS270" s="120"/>
      <c r="AHT270" s="120"/>
      <c r="AHU270" s="120"/>
      <c r="AHV270" s="120"/>
      <c r="AHW270" s="120"/>
      <c r="AHX270" s="120"/>
      <c r="AHY270" s="120"/>
      <c r="AHZ270" s="120"/>
      <c r="AIA270" s="120"/>
      <c r="AIB270" s="120"/>
      <c r="AIC270" s="120"/>
      <c r="AID270" s="120"/>
      <c r="AIE270" s="120"/>
      <c r="AIF270" s="120"/>
      <c r="AIG270" s="120"/>
      <c r="AIH270" s="120"/>
      <c r="AII270" s="120"/>
      <c r="AIJ270" s="120"/>
      <c r="AIK270" s="120"/>
      <c r="AIL270" s="120"/>
      <c r="AIM270" s="120"/>
      <c r="AIN270" s="120"/>
      <c r="AIO270" s="120"/>
      <c r="AIP270" s="120"/>
      <c r="AIQ270" s="120"/>
      <c r="AIR270" s="120"/>
      <c r="AIS270" s="120"/>
      <c r="AIT270" s="120"/>
      <c r="AIU270" s="120"/>
      <c r="AIV270" s="120"/>
      <c r="AIW270" s="120"/>
      <c r="AIX270" s="120"/>
      <c r="AIY270" s="120"/>
      <c r="AIZ270" s="120"/>
      <c r="AJA270" s="120"/>
      <c r="AJB270" s="120"/>
      <c r="AJC270" s="120"/>
      <c r="AJD270" s="120"/>
      <c r="AJE270" s="120"/>
      <c r="AJF270" s="120"/>
      <c r="AJG270" s="120"/>
      <c r="AJH270" s="120"/>
      <c r="AJI270" s="120"/>
      <c r="AJJ270" s="120"/>
      <c r="AJK270" s="120"/>
      <c r="AJL270" s="120"/>
      <c r="AJM270" s="120"/>
      <c r="AJN270" s="120"/>
      <c r="AJO270" s="120"/>
      <c r="AJP270" s="120"/>
      <c r="AJQ270" s="120"/>
      <c r="AJR270" s="120"/>
      <c r="AJS270" s="120"/>
      <c r="AJT270" s="120"/>
      <c r="AJU270" s="120"/>
      <c r="AJV270" s="120"/>
      <c r="AJW270" s="120"/>
      <c r="AJX270" s="120"/>
      <c r="AJY270" s="120"/>
      <c r="AJZ270" s="120"/>
      <c r="AKA270" s="120"/>
      <c r="AKB270" s="120"/>
      <c r="AKC270" s="120"/>
      <c r="AKD270" s="120"/>
      <c r="AKE270" s="120"/>
      <c r="AKF270" s="120"/>
      <c r="AKG270" s="120"/>
      <c r="AKH270" s="120"/>
      <c r="AKI270" s="120"/>
      <c r="AKJ270" s="120"/>
      <c r="AKK270" s="120"/>
      <c r="AKL270" s="120"/>
      <c r="AKM270" s="120"/>
      <c r="AKN270" s="120"/>
      <c r="AKO270" s="120"/>
      <c r="AKP270" s="120"/>
      <c r="AKQ270" s="120"/>
      <c r="AKR270" s="120"/>
      <c r="AKS270" s="120"/>
      <c r="AKT270" s="120"/>
      <c r="AKU270" s="120"/>
      <c r="AKV270" s="120"/>
      <c r="AKW270" s="120"/>
      <c r="AKX270" s="120"/>
      <c r="AKY270" s="120"/>
      <c r="AKZ270" s="120"/>
      <c r="ALA270" s="120"/>
      <c r="ALB270" s="120"/>
      <c r="ALC270" s="120"/>
      <c r="ALD270" s="120"/>
      <c r="ALE270" s="120"/>
      <c r="ALF270" s="120"/>
      <c r="ALG270" s="120"/>
      <c r="ALH270" s="120"/>
      <c r="ALI270" s="120"/>
      <c r="ALJ270" s="120"/>
      <c r="ALK270" s="120"/>
      <c r="ALL270" s="120"/>
      <c r="ALM270" s="120"/>
      <c r="ALN270" s="120"/>
      <c r="ALO270" s="120"/>
      <c r="ALP270" s="120"/>
      <c r="ALQ270" s="120"/>
      <c r="ALR270" s="120"/>
      <c r="ALS270" s="120"/>
      <c r="ALT270" s="120"/>
      <c r="ALU270" s="120"/>
      <c r="ALV270" s="120"/>
      <c r="ALW270" s="120"/>
      <c r="ALX270" s="120"/>
      <c r="ALY270" s="120"/>
      <c r="ALZ270" s="120"/>
      <c r="AMA270" s="120"/>
      <c r="AMB270" s="120"/>
      <c r="AMC270" s="120"/>
      <c r="AMD270" s="120"/>
      <c r="AME270" s="120"/>
      <c r="AMF270" s="120"/>
      <c r="AMG270" s="120"/>
      <c r="AMH270" s="120"/>
      <c r="AMI270" s="120"/>
      <c r="AMJ270" s="120"/>
      <c r="AMK270" s="120"/>
      <c r="AML270" s="120"/>
      <c r="AMM270" s="120"/>
      <c r="AMN270" s="120"/>
      <c r="AMO270" s="120"/>
      <c r="AMP270" s="120"/>
      <c r="AMQ270" s="120"/>
      <c r="AMR270" s="120"/>
      <c r="AMS270" s="120"/>
      <c r="AMT270" s="120"/>
      <c r="AMU270" s="120"/>
      <c r="AMV270" s="120"/>
      <c r="AMW270" s="120"/>
      <c r="AMX270" s="120"/>
      <c r="AMY270" s="120"/>
      <c r="AMZ270" s="120"/>
      <c r="ANA270" s="120"/>
      <c r="ANB270" s="120"/>
      <c r="ANC270" s="120"/>
      <c r="AND270" s="120"/>
      <c r="ANE270" s="120"/>
      <c r="ANF270" s="120"/>
      <c r="ANG270" s="120"/>
      <c r="ANH270" s="120"/>
      <c r="ANI270" s="120"/>
      <c r="ANJ270" s="120"/>
      <c r="ANK270" s="120"/>
      <c r="ANL270" s="120"/>
      <c r="ANM270" s="120"/>
      <c r="ANN270" s="120"/>
      <c r="ANO270" s="120"/>
      <c r="ANP270" s="120"/>
      <c r="ANQ270" s="120"/>
      <c r="ANR270" s="120"/>
      <c r="ANS270" s="120"/>
      <c r="ANT270" s="120"/>
      <c r="ANU270" s="120"/>
      <c r="ANV270" s="120"/>
      <c r="ANW270" s="120"/>
      <c r="ANX270" s="120"/>
      <c r="ANY270" s="120"/>
      <c r="ANZ270" s="120"/>
      <c r="AOA270" s="120"/>
      <c r="AOB270" s="120"/>
      <c r="AOC270" s="120"/>
      <c r="AOD270" s="120"/>
      <c r="AOE270" s="120"/>
      <c r="AOF270" s="120"/>
      <c r="AOG270" s="120"/>
      <c r="AOH270" s="120"/>
      <c r="AOI270" s="120"/>
      <c r="AOJ270" s="120"/>
      <c r="AOK270" s="120"/>
      <c r="AOL270" s="120"/>
      <c r="AOM270" s="120"/>
      <c r="AON270" s="120"/>
      <c r="AOO270" s="120"/>
      <c r="AOP270" s="120"/>
      <c r="AOQ270" s="120"/>
      <c r="AOR270" s="120"/>
      <c r="AOS270" s="120"/>
      <c r="AOT270" s="120"/>
      <c r="AOU270" s="120"/>
      <c r="AOV270" s="120"/>
      <c r="AOW270" s="120"/>
      <c r="AOX270" s="120"/>
      <c r="AOY270" s="120"/>
      <c r="AOZ270" s="120"/>
      <c r="APA270" s="120"/>
      <c r="APB270" s="120"/>
      <c r="APC270" s="120"/>
      <c r="APD270" s="120"/>
      <c r="APE270" s="120"/>
      <c r="APF270" s="120"/>
      <c r="APG270" s="120"/>
      <c r="APH270" s="120"/>
      <c r="API270" s="120"/>
      <c r="APJ270" s="120"/>
      <c r="APK270" s="120"/>
      <c r="APL270" s="120"/>
      <c r="APM270" s="120"/>
      <c r="APN270" s="120"/>
      <c r="APO270" s="120"/>
      <c r="APP270" s="120"/>
      <c r="APQ270" s="120"/>
      <c r="APR270" s="120"/>
      <c r="APS270" s="120"/>
      <c r="APT270" s="120"/>
      <c r="APU270" s="120"/>
      <c r="APV270" s="120"/>
      <c r="APW270" s="120"/>
      <c r="APX270" s="120"/>
      <c r="APY270" s="120"/>
      <c r="APZ270" s="120"/>
      <c r="AQA270" s="120"/>
      <c r="AQB270" s="120"/>
      <c r="AQC270" s="120"/>
      <c r="AQD270" s="120"/>
      <c r="AQE270" s="120"/>
      <c r="AQF270" s="120"/>
      <c r="AQG270" s="120"/>
      <c r="AQH270" s="120"/>
      <c r="AQI270" s="120"/>
      <c r="AQJ270" s="120"/>
      <c r="AQK270" s="120"/>
      <c r="AQL270" s="120"/>
      <c r="AQM270" s="120"/>
      <c r="AQN270" s="120"/>
      <c r="AQO270" s="120"/>
      <c r="AQP270" s="120"/>
      <c r="AQQ270" s="120"/>
      <c r="AQR270" s="120"/>
      <c r="AQS270" s="120"/>
      <c r="AQT270" s="120"/>
    </row>
    <row r="271" spans="1:1138" s="104" customFormat="1" ht="41.25" customHeight="1" x14ac:dyDescent="0.25">
      <c r="A271" s="379"/>
      <c r="B271" s="379"/>
      <c r="C271" s="93">
        <v>63</v>
      </c>
      <c r="D271" s="93">
        <v>283</v>
      </c>
      <c r="E271" s="93" t="s">
        <v>760</v>
      </c>
      <c r="F271" s="93" t="s">
        <v>761</v>
      </c>
      <c r="G271" s="94" t="s">
        <v>23</v>
      </c>
      <c r="H271" s="95">
        <v>184.5</v>
      </c>
      <c r="I271" s="95">
        <v>184.5</v>
      </c>
      <c r="J271" s="95">
        <v>0</v>
      </c>
      <c r="K271" s="95">
        <f t="shared" si="14"/>
        <v>184.5</v>
      </c>
      <c r="L271" s="95">
        <f t="shared" si="16"/>
        <v>0</v>
      </c>
      <c r="M271" s="96"/>
      <c r="N271" s="96"/>
      <c r="O271" s="96"/>
      <c r="P271" s="96"/>
      <c r="Q271" s="96"/>
      <c r="R271" s="96"/>
      <c r="S271" s="103"/>
    </row>
    <row r="272" spans="1:1138" s="104" customFormat="1" ht="41.25" customHeight="1" x14ac:dyDescent="0.25">
      <c r="A272" s="377">
        <f>COUNTA($A$6:A271)</f>
        <v>123</v>
      </c>
      <c r="B272" s="377" t="s">
        <v>880</v>
      </c>
      <c r="C272" s="93">
        <v>63</v>
      </c>
      <c r="D272" s="93">
        <v>269</v>
      </c>
      <c r="E272" s="93" t="s">
        <v>760</v>
      </c>
      <c r="F272" s="93" t="s">
        <v>761</v>
      </c>
      <c r="G272" s="94" t="s">
        <v>23</v>
      </c>
      <c r="H272" s="95">
        <v>211.6</v>
      </c>
      <c r="I272" s="95">
        <v>211.6</v>
      </c>
      <c r="J272" s="95">
        <v>0</v>
      </c>
      <c r="K272" s="95">
        <f t="shared" si="14"/>
        <v>211.6</v>
      </c>
      <c r="L272" s="95">
        <f t="shared" si="16"/>
        <v>0</v>
      </c>
      <c r="M272" s="96"/>
      <c r="N272" s="96"/>
      <c r="O272" s="96"/>
      <c r="P272" s="96"/>
      <c r="Q272" s="96"/>
      <c r="R272" s="96"/>
      <c r="S272" s="103"/>
    </row>
    <row r="273" spans="1:19" s="104" customFormat="1" ht="41.25" customHeight="1" x14ac:dyDescent="0.25">
      <c r="A273" s="379"/>
      <c r="B273" s="379"/>
      <c r="C273" s="93">
        <v>63</v>
      </c>
      <c r="D273" s="93">
        <v>270</v>
      </c>
      <c r="E273" s="93" t="s">
        <v>760</v>
      </c>
      <c r="F273" s="93" t="s">
        <v>761</v>
      </c>
      <c r="G273" s="94" t="s">
        <v>23</v>
      </c>
      <c r="H273" s="95">
        <v>214.8</v>
      </c>
      <c r="I273" s="95">
        <v>214.8</v>
      </c>
      <c r="J273" s="95">
        <v>0</v>
      </c>
      <c r="K273" s="95">
        <f t="shared" si="14"/>
        <v>214.8</v>
      </c>
      <c r="L273" s="95">
        <f t="shared" si="16"/>
        <v>0</v>
      </c>
      <c r="M273" s="96"/>
      <c r="N273" s="96"/>
      <c r="O273" s="96"/>
      <c r="P273" s="96"/>
      <c r="Q273" s="96"/>
      <c r="R273" s="96"/>
      <c r="S273" s="103"/>
    </row>
    <row r="274" spans="1:19" s="116" customFormat="1" ht="44.45" customHeight="1" x14ac:dyDescent="0.25">
      <c r="A274" s="384">
        <f>COUNTA($A$6:A273)</f>
        <v>124</v>
      </c>
      <c r="B274" s="377" t="s">
        <v>881</v>
      </c>
      <c r="C274" s="107">
        <v>55</v>
      </c>
      <c r="D274" s="107">
        <v>617</v>
      </c>
      <c r="E274" s="107" t="s">
        <v>760</v>
      </c>
      <c r="F274" s="107" t="s">
        <v>761</v>
      </c>
      <c r="G274" s="108" t="s">
        <v>23</v>
      </c>
      <c r="H274" s="109">
        <v>107.6</v>
      </c>
      <c r="I274" s="109">
        <v>107.6</v>
      </c>
      <c r="J274" s="109">
        <v>0</v>
      </c>
      <c r="K274" s="109">
        <f t="shared" si="14"/>
        <v>107.6</v>
      </c>
      <c r="L274" s="109">
        <f t="shared" si="16"/>
        <v>0</v>
      </c>
      <c r="M274" s="96"/>
      <c r="N274" s="96"/>
      <c r="O274" s="96"/>
      <c r="P274" s="96"/>
      <c r="Q274" s="96"/>
      <c r="R274" s="96"/>
      <c r="S274" s="115"/>
    </row>
    <row r="275" spans="1:19" s="116" customFormat="1" ht="44.45" customHeight="1" x14ac:dyDescent="0.25">
      <c r="A275" s="386"/>
      <c r="B275" s="379"/>
      <c r="C275" s="107">
        <v>55</v>
      </c>
      <c r="D275" s="107">
        <v>396</v>
      </c>
      <c r="E275" s="107" t="s">
        <v>760</v>
      </c>
      <c r="F275" s="107" t="s">
        <v>761</v>
      </c>
      <c r="G275" s="108" t="s">
        <v>23</v>
      </c>
      <c r="H275" s="109">
        <v>350.6</v>
      </c>
      <c r="I275" s="109">
        <v>350.6</v>
      </c>
      <c r="J275" s="109">
        <v>0</v>
      </c>
      <c r="K275" s="109">
        <f t="shared" si="14"/>
        <v>350.6</v>
      </c>
      <c r="L275" s="109">
        <f t="shared" si="16"/>
        <v>0</v>
      </c>
      <c r="M275" s="96"/>
      <c r="N275" s="96"/>
      <c r="O275" s="96"/>
      <c r="P275" s="96"/>
      <c r="Q275" s="96"/>
      <c r="R275" s="96"/>
      <c r="S275" s="115"/>
    </row>
    <row r="276" spans="1:19" s="116" customFormat="1" ht="48" customHeight="1" x14ac:dyDescent="0.25">
      <c r="A276" s="377">
        <f>COUNTA($A$6:A274)</f>
        <v>125</v>
      </c>
      <c r="B276" s="377" t="s">
        <v>882</v>
      </c>
      <c r="C276" s="127">
        <v>63</v>
      </c>
      <c r="D276" s="107">
        <v>203</v>
      </c>
      <c r="E276" s="107" t="s">
        <v>760</v>
      </c>
      <c r="F276" s="107" t="s">
        <v>761</v>
      </c>
      <c r="G276" s="108" t="s">
        <v>23</v>
      </c>
      <c r="H276" s="109">
        <v>112.9</v>
      </c>
      <c r="I276" s="109">
        <v>112.9</v>
      </c>
      <c r="J276" s="109">
        <v>0</v>
      </c>
      <c r="K276" s="109">
        <f t="shared" si="14"/>
        <v>112.9</v>
      </c>
      <c r="L276" s="109">
        <f t="shared" si="16"/>
        <v>0</v>
      </c>
      <c r="M276" s="96"/>
      <c r="N276" s="96"/>
      <c r="O276" s="96"/>
      <c r="P276" s="96"/>
      <c r="Q276" s="96"/>
      <c r="R276" s="96"/>
      <c r="S276" s="115"/>
    </row>
    <row r="277" spans="1:19" s="104" customFormat="1" ht="48" customHeight="1" x14ac:dyDescent="0.25">
      <c r="A277" s="378"/>
      <c r="B277" s="378"/>
      <c r="C277" s="93">
        <v>55</v>
      </c>
      <c r="D277" s="93">
        <v>576</v>
      </c>
      <c r="E277" s="93" t="s">
        <v>760</v>
      </c>
      <c r="F277" s="93" t="s">
        <v>761</v>
      </c>
      <c r="G277" s="94" t="s">
        <v>23</v>
      </c>
      <c r="H277" s="95">
        <v>71.7</v>
      </c>
      <c r="I277" s="95">
        <v>71.7</v>
      </c>
      <c r="J277" s="95">
        <v>0</v>
      </c>
      <c r="K277" s="95">
        <f t="shared" si="14"/>
        <v>71.7</v>
      </c>
      <c r="L277" s="95">
        <f t="shared" si="16"/>
        <v>0</v>
      </c>
      <c r="M277" s="96"/>
      <c r="N277" s="96"/>
      <c r="O277" s="96"/>
      <c r="P277" s="96"/>
      <c r="Q277" s="96"/>
      <c r="R277" s="96"/>
      <c r="S277" s="103"/>
    </row>
    <row r="278" spans="1:19" s="104" customFormat="1" ht="48" customHeight="1" x14ac:dyDescent="0.25">
      <c r="A278" s="378"/>
      <c r="B278" s="378"/>
      <c r="C278" s="93">
        <v>55</v>
      </c>
      <c r="D278" s="93">
        <v>455</v>
      </c>
      <c r="E278" s="93" t="s">
        <v>760</v>
      </c>
      <c r="F278" s="93" t="s">
        <v>761</v>
      </c>
      <c r="G278" s="94" t="s">
        <v>23</v>
      </c>
      <c r="H278" s="95">
        <v>151.19999999999999</v>
      </c>
      <c r="I278" s="95">
        <v>151.19999999999999</v>
      </c>
      <c r="J278" s="95">
        <v>0</v>
      </c>
      <c r="K278" s="95">
        <f t="shared" si="14"/>
        <v>151.19999999999999</v>
      </c>
      <c r="L278" s="95">
        <f t="shared" si="16"/>
        <v>0</v>
      </c>
      <c r="M278" s="96"/>
      <c r="N278" s="96"/>
      <c r="O278" s="96"/>
      <c r="P278" s="96"/>
      <c r="Q278" s="96"/>
      <c r="R278" s="96"/>
      <c r="S278" s="103"/>
    </row>
    <row r="279" spans="1:19" s="106" customFormat="1" ht="48" customHeight="1" x14ac:dyDescent="0.25">
      <c r="A279" s="378"/>
      <c r="B279" s="378"/>
      <c r="C279" s="124">
        <v>63</v>
      </c>
      <c r="D279" s="98">
        <v>212</v>
      </c>
      <c r="E279" s="98" t="s">
        <v>760</v>
      </c>
      <c r="F279" s="98" t="s">
        <v>761</v>
      </c>
      <c r="G279" s="99" t="s">
        <v>23</v>
      </c>
      <c r="H279" s="100">
        <v>99.7</v>
      </c>
      <c r="I279" s="100">
        <v>99.7</v>
      </c>
      <c r="J279" s="100">
        <v>0</v>
      </c>
      <c r="K279" s="100">
        <f t="shared" si="14"/>
        <v>99.7</v>
      </c>
      <c r="L279" s="100">
        <f t="shared" si="16"/>
        <v>0</v>
      </c>
      <c r="M279" s="96"/>
      <c r="N279" s="96"/>
      <c r="O279" s="96"/>
      <c r="P279" s="96"/>
      <c r="Q279" s="96"/>
      <c r="R279" s="96"/>
      <c r="S279" s="105"/>
    </row>
    <row r="280" spans="1:19" s="104" customFormat="1" ht="39" customHeight="1" x14ac:dyDescent="0.25">
      <c r="A280" s="114">
        <f>COUNTA($A$6:A279)</f>
        <v>126</v>
      </c>
      <c r="B280" s="114" t="s">
        <v>883</v>
      </c>
      <c r="C280" s="93">
        <v>63</v>
      </c>
      <c r="D280" s="93">
        <v>264</v>
      </c>
      <c r="E280" s="93" t="s">
        <v>760</v>
      </c>
      <c r="F280" s="93" t="s">
        <v>761</v>
      </c>
      <c r="G280" s="94" t="s">
        <v>23</v>
      </c>
      <c r="H280" s="95">
        <v>108.9</v>
      </c>
      <c r="I280" s="95">
        <v>108.9</v>
      </c>
      <c r="J280" s="95">
        <v>0</v>
      </c>
      <c r="K280" s="95">
        <f t="shared" si="14"/>
        <v>108.9</v>
      </c>
      <c r="L280" s="95">
        <f t="shared" si="16"/>
        <v>0</v>
      </c>
      <c r="M280" s="96"/>
      <c r="N280" s="96"/>
      <c r="O280" s="96"/>
      <c r="P280" s="96"/>
      <c r="Q280" s="96"/>
      <c r="R280" s="96"/>
      <c r="S280" s="103"/>
    </row>
    <row r="281" spans="1:19" s="104" customFormat="1" ht="69" customHeight="1" x14ac:dyDescent="0.25">
      <c r="A281" s="97">
        <f>COUNTA($A$6:A280)</f>
        <v>127</v>
      </c>
      <c r="B281" s="97" t="s">
        <v>884</v>
      </c>
      <c r="C281" s="102">
        <v>63</v>
      </c>
      <c r="D281" s="93">
        <v>135</v>
      </c>
      <c r="E281" s="93" t="s">
        <v>760</v>
      </c>
      <c r="F281" s="93" t="s">
        <v>761</v>
      </c>
      <c r="G281" s="94" t="s">
        <v>23</v>
      </c>
      <c r="H281" s="95">
        <v>151.1</v>
      </c>
      <c r="I281" s="95">
        <v>151.1</v>
      </c>
      <c r="J281" s="95">
        <v>0</v>
      </c>
      <c r="K281" s="95">
        <f t="shared" si="14"/>
        <v>151.1</v>
      </c>
      <c r="L281" s="95">
        <f t="shared" si="16"/>
        <v>0</v>
      </c>
      <c r="M281" s="96"/>
      <c r="N281" s="96"/>
      <c r="O281" s="96"/>
      <c r="P281" s="96"/>
      <c r="Q281" s="96"/>
      <c r="R281" s="96"/>
      <c r="S281" s="103"/>
    </row>
    <row r="282" spans="1:19" s="104" customFormat="1" ht="37.15" customHeight="1" x14ac:dyDescent="0.25">
      <c r="A282" s="384">
        <f>COUNTA($A$6:A281)</f>
        <v>128</v>
      </c>
      <c r="B282" s="377" t="s">
        <v>266</v>
      </c>
      <c r="C282" s="102">
        <v>63</v>
      </c>
      <c r="D282" s="93">
        <v>197</v>
      </c>
      <c r="E282" s="93" t="s">
        <v>760</v>
      </c>
      <c r="F282" s="93" t="s">
        <v>761</v>
      </c>
      <c r="G282" s="94" t="s">
        <v>23</v>
      </c>
      <c r="H282" s="95">
        <v>132.6</v>
      </c>
      <c r="I282" s="95">
        <v>132.6</v>
      </c>
      <c r="J282" s="95">
        <v>0</v>
      </c>
      <c r="K282" s="95">
        <f t="shared" si="14"/>
        <v>132.6</v>
      </c>
      <c r="L282" s="95">
        <f t="shared" si="16"/>
        <v>0</v>
      </c>
      <c r="M282" s="96"/>
      <c r="N282" s="96"/>
      <c r="O282" s="96"/>
      <c r="P282" s="96"/>
      <c r="Q282" s="96"/>
      <c r="R282" s="96"/>
      <c r="S282" s="103"/>
    </row>
    <row r="283" spans="1:19" s="104" customFormat="1" ht="37.15" customHeight="1" x14ac:dyDescent="0.25">
      <c r="A283" s="386"/>
      <c r="B283" s="379"/>
      <c r="C283" s="102">
        <v>63</v>
      </c>
      <c r="D283" s="93">
        <v>234</v>
      </c>
      <c r="E283" s="93" t="s">
        <v>760</v>
      </c>
      <c r="F283" s="93" t="s">
        <v>761</v>
      </c>
      <c r="G283" s="94" t="s">
        <v>23</v>
      </c>
      <c r="H283" s="95">
        <v>157.30000000000001</v>
      </c>
      <c r="I283" s="95">
        <v>157.30000000000001</v>
      </c>
      <c r="J283" s="95">
        <v>0</v>
      </c>
      <c r="K283" s="95">
        <f t="shared" si="14"/>
        <v>157.30000000000001</v>
      </c>
      <c r="L283" s="95">
        <f t="shared" si="16"/>
        <v>0</v>
      </c>
      <c r="M283" s="96"/>
      <c r="N283" s="96"/>
      <c r="O283" s="96"/>
      <c r="P283" s="96"/>
      <c r="Q283" s="96"/>
      <c r="R283" s="96"/>
      <c r="S283" s="103"/>
    </row>
    <row r="284" spans="1:19" s="104" customFormat="1" ht="41.25" customHeight="1" x14ac:dyDescent="0.25">
      <c r="A284" s="377">
        <f>COUNTA($A$6:A282)</f>
        <v>129</v>
      </c>
      <c r="B284" s="377" t="s">
        <v>885</v>
      </c>
      <c r="C284" s="93">
        <v>63</v>
      </c>
      <c r="D284" s="93">
        <v>133</v>
      </c>
      <c r="E284" s="93" t="s">
        <v>760</v>
      </c>
      <c r="F284" s="93" t="s">
        <v>761</v>
      </c>
      <c r="G284" s="94" t="s">
        <v>23</v>
      </c>
      <c r="H284" s="95">
        <v>166.7</v>
      </c>
      <c r="I284" s="95">
        <v>166.7</v>
      </c>
      <c r="J284" s="95">
        <v>0</v>
      </c>
      <c r="K284" s="95">
        <f t="shared" si="14"/>
        <v>166.7</v>
      </c>
      <c r="L284" s="95">
        <f t="shared" si="16"/>
        <v>0</v>
      </c>
      <c r="M284" s="96"/>
      <c r="N284" s="96"/>
      <c r="O284" s="96"/>
      <c r="P284" s="96"/>
      <c r="Q284" s="96"/>
      <c r="R284" s="96"/>
      <c r="S284" s="103"/>
    </row>
    <row r="285" spans="1:19" s="104" customFormat="1" ht="41.25" customHeight="1" x14ac:dyDescent="0.25">
      <c r="A285" s="378"/>
      <c r="B285" s="379"/>
      <c r="C285" s="93">
        <v>55</v>
      </c>
      <c r="D285" s="93">
        <v>433</v>
      </c>
      <c r="E285" s="93" t="s">
        <v>760</v>
      </c>
      <c r="F285" s="93" t="s">
        <v>761</v>
      </c>
      <c r="G285" s="94" t="s">
        <v>23</v>
      </c>
      <c r="H285" s="95">
        <v>278.89999999999998</v>
      </c>
      <c r="I285" s="95">
        <v>278.89999999999998</v>
      </c>
      <c r="J285" s="95">
        <v>0</v>
      </c>
      <c r="K285" s="95">
        <f t="shared" si="14"/>
        <v>278.89999999999998</v>
      </c>
      <c r="L285" s="95">
        <f t="shared" si="16"/>
        <v>0</v>
      </c>
      <c r="M285" s="96"/>
      <c r="N285" s="96"/>
      <c r="O285" s="96"/>
      <c r="P285" s="96"/>
      <c r="Q285" s="96"/>
      <c r="R285" s="96"/>
      <c r="S285" s="103"/>
    </row>
    <row r="286" spans="1:19" s="104" customFormat="1" ht="41.25" customHeight="1" x14ac:dyDescent="0.25">
      <c r="A286" s="377">
        <f>COUNTA($A$6:A285)</f>
        <v>130</v>
      </c>
      <c r="B286" s="377" t="s">
        <v>886</v>
      </c>
      <c r="C286" s="93">
        <v>62</v>
      </c>
      <c r="D286" s="93">
        <v>231</v>
      </c>
      <c r="E286" s="93" t="s">
        <v>760</v>
      </c>
      <c r="F286" s="93" t="s">
        <v>761</v>
      </c>
      <c r="G286" s="94" t="s">
        <v>23</v>
      </c>
      <c r="H286" s="95">
        <v>174.2</v>
      </c>
      <c r="I286" s="95">
        <v>108</v>
      </c>
      <c r="J286" s="95">
        <v>66.199999999999989</v>
      </c>
      <c r="K286" s="95">
        <f t="shared" si="14"/>
        <v>174.2</v>
      </c>
      <c r="L286" s="95">
        <f t="shared" si="16"/>
        <v>0</v>
      </c>
      <c r="M286" s="96"/>
      <c r="N286" s="96"/>
      <c r="O286" s="96"/>
      <c r="P286" s="96"/>
      <c r="Q286" s="96"/>
      <c r="R286" s="96"/>
      <c r="S286" s="103"/>
    </row>
    <row r="287" spans="1:19" s="104" customFormat="1" ht="41.25" customHeight="1" x14ac:dyDescent="0.25">
      <c r="A287" s="379"/>
      <c r="B287" s="379"/>
      <c r="C287" s="93">
        <v>62</v>
      </c>
      <c r="D287" s="93">
        <v>241</v>
      </c>
      <c r="E287" s="93" t="s">
        <v>760</v>
      </c>
      <c r="F287" s="93" t="s">
        <v>761</v>
      </c>
      <c r="G287" s="94" t="s">
        <v>23</v>
      </c>
      <c r="H287" s="95">
        <v>142.80000000000001</v>
      </c>
      <c r="I287" s="95">
        <v>19.2</v>
      </c>
      <c r="J287" s="95">
        <v>123.6</v>
      </c>
      <c r="K287" s="95">
        <f t="shared" si="14"/>
        <v>142.79999999999998</v>
      </c>
      <c r="L287" s="95">
        <f t="shared" si="16"/>
        <v>0</v>
      </c>
      <c r="M287" s="96"/>
      <c r="N287" s="96"/>
      <c r="O287" s="96"/>
      <c r="P287" s="96"/>
      <c r="Q287" s="96"/>
      <c r="R287" s="96"/>
      <c r="S287" s="103"/>
    </row>
    <row r="288" spans="1:19" s="104" customFormat="1" ht="45.75" customHeight="1" x14ac:dyDescent="0.25">
      <c r="A288" s="97">
        <f>COUNTA($A$6:A287)</f>
        <v>131</v>
      </c>
      <c r="B288" s="97" t="s">
        <v>887</v>
      </c>
      <c r="C288" s="93">
        <v>55</v>
      </c>
      <c r="D288" s="93">
        <v>513</v>
      </c>
      <c r="E288" s="93" t="s">
        <v>760</v>
      </c>
      <c r="F288" s="93" t="s">
        <v>761</v>
      </c>
      <c r="G288" s="94" t="s">
        <v>23</v>
      </c>
      <c r="H288" s="95">
        <v>368.3</v>
      </c>
      <c r="I288" s="95">
        <v>368.3</v>
      </c>
      <c r="J288" s="95">
        <v>0</v>
      </c>
      <c r="K288" s="95">
        <f t="shared" si="14"/>
        <v>368.3</v>
      </c>
      <c r="L288" s="95">
        <f t="shared" si="16"/>
        <v>0</v>
      </c>
      <c r="M288" s="96"/>
      <c r="N288" s="96"/>
      <c r="O288" s="96"/>
      <c r="P288" s="96"/>
      <c r="Q288" s="96"/>
      <c r="R288" s="96"/>
      <c r="S288" s="103"/>
    </row>
    <row r="289" spans="1:1138" s="104" customFormat="1" ht="68.25" customHeight="1" x14ac:dyDescent="0.25">
      <c r="A289" s="97">
        <f>COUNTA($A$6:A288)</f>
        <v>132</v>
      </c>
      <c r="B289" s="97" t="s">
        <v>888</v>
      </c>
      <c r="C289" s="93">
        <v>55</v>
      </c>
      <c r="D289" s="93">
        <v>459</v>
      </c>
      <c r="E289" s="93" t="s">
        <v>760</v>
      </c>
      <c r="F289" s="93" t="s">
        <v>761</v>
      </c>
      <c r="G289" s="94" t="s">
        <v>23</v>
      </c>
      <c r="H289" s="95">
        <v>156</v>
      </c>
      <c r="I289" s="95">
        <v>156</v>
      </c>
      <c r="J289" s="95">
        <v>0</v>
      </c>
      <c r="K289" s="95">
        <f t="shared" si="14"/>
        <v>156</v>
      </c>
      <c r="L289" s="95">
        <f t="shared" si="16"/>
        <v>0</v>
      </c>
      <c r="M289" s="96"/>
      <c r="N289" s="96"/>
      <c r="O289" s="96"/>
      <c r="P289" s="96"/>
      <c r="Q289" s="96"/>
      <c r="R289" s="96"/>
      <c r="S289" s="103"/>
    </row>
    <row r="290" spans="1:1138" s="104" customFormat="1" ht="41.25" customHeight="1" x14ac:dyDescent="0.25">
      <c r="A290" s="377">
        <f>COUNTA($A$6:A289)</f>
        <v>133</v>
      </c>
      <c r="B290" s="377" t="s">
        <v>889</v>
      </c>
      <c r="C290" s="93">
        <v>55</v>
      </c>
      <c r="D290" s="93">
        <v>459</v>
      </c>
      <c r="E290" s="93" t="s">
        <v>760</v>
      </c>
      <c r="F290" s="93" t="s">
        <v>761</v>
      </c>
      <c r="G290" s="94" t="s">
        <v>23</v>
      </c>
      <c r="H290" s="95">
        <v>98.2</v>
      </c>
      <c r="I290" s="95">
        <v>98.2</v>
      </c>
      <c r="J290" s="95">
        <v>0</v>
      </c>
      <c r="K290" s="95">
        <f t="shared" si="14"/>
        <v>98.2</v>
      </c>
      <c r="L290" s="95">
        <f t="shared" si="16"/>
        <v>0</v>
      </c>
      <c r="M290" s="96"/>
      <c r="N290" s="96"/>
      <c r="O290" s="96"/>
      <c r="P290" s="96"/>
      <c r="Q290" s="96"/>
      <c r="R290" s="96"/>
      <c r="S290" s="103"/>
    </row>
    <row r="291" spans="1:1138" s="106" customFormat="1" ht="42.6" customHeight="1" x14ac:dyDescent="0.25">
      <c r="A291" s="379"/>
      <c r="B291" s="379"/>
      <c r="C291" s="102">
        <v>63</v>
      </c>
      <c r="D291" s="93">
        <v>210</v>
      </c>
      <c r="E291" s="93" t="s">
        <v>760</v>
      </c>
      <c r="F291" s="93" t="s">
        <v>761</v>
      </c>
      <c r="G291" s="94" t="s">
        <v>23</v>
      </c>
      <c r="H291" s="95">
        <v>134.4</v>
      </c>
      <c r="I291" s="95">
        <v>134.4</v>
      </c>
      <c r="J291" s="95">
        <v>0</v>
      </c>
      <c r="K291" s="95">
        <f t="shared" si="14"/>
        <v>134.4</v>
      </c>
      <c r="L291" s="95">
        <f t="shared" si="16"/>
        <v>0</v>
      </c>
      <c r="M291" s="96"/>
      <c r="N291" s="96"/>
      <c r="O291" s="96"/>
      <c r="P291" s="96"/>
      <c r="Q291" s="96"/>
      <c r="R291" s="96"/>
      <c r="S291" s="105"/>
    </row>
    <row r="292" spans="1:1138" s="104" customFormat="1" ht="46.5" customHeight="1" x14ac:dyDescent="0.25">
      <c r="A292" s="111">
        <f>COUNTA($A$6:A291)</f>
        <v>134</v>
      </c>
      <c r="B292" s="111" t="s">
        <v>890</v>
      </c>
      <c r="C292" s="93">
        <v>55</v>
      </c>
      <c r="D292" s="93">
        <v>448</v>
      </c>
      <c r="E292" s="93" t="s">
        <v>760</v>
      </c>
      <c r="F292" s="93" t="s">
        <v>761</v>
      </c>
      <c r="G292" s="94" t="s">
        <v>23</v>
      </c>
      <c r="H292" s="95">
        <v>155.4</v>
      </c>
      <c r="I292" s="95">
        <v>155.4</v>
      </c>
      <c r="J292" s="95">
        <v>0</v>
      </c>
      <c r="K292" s="95">
        <f t="shared" si="14"/>
        <v>155.4</v>
      </c>
      <c r="L292" s="95">
        <f t="shared" si="16"/>
        <v>0</v>
      </c>
      <c r="M292" s="96"/>
      <c r="N292" s="96"/>
      <c r="O292" s="96"/>
      <c r="P292" s="96"/>
      <c r="Q292" s="96"/>
      <c r="R292" s="96"/>
      <c r="S292" s="103"/>
    </row>
    <row r="293" spans="1:1138" s="104" customFormat="1" ht="41.25" customHeight="1" x14ac:dyDescent="0.25">
      <c r="A293" s="377">
        <f>COUNTA($A$6:A292)</f>
        <v>135</v>
      </c>
      <c r="B293" s="377" t="s">
        <v>891</v>
      </c>
      <c r="C293" s="102">
        <v>63</v>
      </c>
      <c r="D293" s="93">
        <v>259</v>
      </c>
      <c r="E293" s="93" t="s">
        <v>760</v>
      </c>
      <c r="F293" s="93" t="s">
        <v>761</v>
      </c>
      <c r="G293" s="94" t="s">
        <v>23</v>
      </c>
      <c r="H293" s="95">
        <v>90.7</v>
      </c>
      <c r="I293" s="95">
        <v>90.7</v>
      </c>
      <c r="J293" s="95">
        <v>0</v>
      </c>
      <c r="K293" s="95">
        <f t="shared" ref="K293:K315" si="17">I293+J293</f>
        <v>90.7</v>
      </c>
      <c r="L293" s="95">
        <f t="shared" si="16"/>
        <v>0</v>
      </c>
      <c r="M293" s="96"/>
      <c r="N293" s="96"/>
      <c r="O293" s="96"/>
      <c r="P293" s="96"/>
      <c r="Q293" s="96"/>
      <c r="R293" s="96"/>
      <c r="S293" s="103"/>
    </row>
    <row r="294" spans="1:1138" s="104" customFormat="1" ht="41.25" customHeight="1" x14ac:dyDescent="0.25">
      <c r="A294" s="379"/>
      <c r="B294" s="379"/>
      <c r="C294" s="102">
        <v>63</v>
      </c>
      <c r="D294" s="93">
        <v>260</v>
      </c>
      <c r="E294" s="93" t="s">
        <v>760</v>
      </c>
      <c r="F294" s="93" t="s">
        <v>761</v>
      </c>
      <c r="G294" s="94" t="s">
        <v>23</v>
      </c>
      <c r="H294" s="95">
        <v>161.30000000000001</v>
      </c>
      <c r="I294" s="95">
        <v>161.30000000000001</v>
      </c>
      <c r="J294" s="95">
        <v>0</v>
      </c>
      <c r="K294" s="95">
        <f t="shared" si="17"/>
        <v>161.30000000000001</v>
      </c>
      <c r="L294" s="95">
        <f t="shared" si="16"/>
        <v>0</v>
      </c>
      <c r="M294" s="96"/>
      <c r="N294" s="96"/>
      <c r="O294" s="96"/>
      <c r="P294" s="96"/>
      <c r="Q294" s="96"/>
      <c r="R294" s="96"/>
      <c r="S294" s="103"/>
    </row>
    <row r="295" spans="1:1138" s="106" customFormat="1" ht="41.45" customHeight="1" x14ac:dyDescent="0.25">
      <c r="A295" s="111">
        <f>COUNTA($A$6:A294)</f>
        <v>136</v>
      </c>
      <c r="B295" s="111" t="s">
        <v>892</v>
      </c>
      <c r="C295" s="133">
        <v>63</v>
      </c>
      <c r="D295" s="134">
        <v>282</v>
      </c>
      <c r="E295" s="134" t="s">
        <v>760</v>
      </c>
      <c r="F295" s="134" t="s">
        <v>761</v>
      </c>
      <c r="G295" s="135" t="s">
        <v>23</v>
      </c>
      <c r="H295" s="136">
        <v>112.3</v>
      </c>
      <c r="I295" s="136">
        <v>112.3</v>
      </c>
      <c r="J295" s="136">
        <v>0</v>
      </c>
      <c r="K295" s="136">
        <f t="shared" si="17"/>
        <v>112.3</v>
      </c>
      <c r="L295" s="100">
        <f t="shared" si="16"/>
        <v>0</v>
      </c>
      <c r="M295" s="96"/>
      <c r="N295" s="96"/>
      <c r="O295" s="96"/>
      <c r="P295" s="96"/>
      <c r="Q295" s="96"/>
      <c r="R295" s="96"/>
      <c r="S295" s="119"/>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c r="BR295" s="120"/>
      <c r="BS295" s="120"/>
      <c r="BT295" s="120"/>
      <c r="BU295" s="120"/>
      <c r="BV295" s="120"/>
      <c r="BW295" s="120"/>
      <c r="BX295" s="120"/>
      <c r="BY295" s="120"/>
      <c r="BZ295" s="120"/>
      <c r="CA295" s="120"/>
      <c r="CB295" s="120"/>
      <c r="CC295" s="120"/>
      <c r="CD295" s="120"/>
      <c r="CE295" s="120"/>
      <c r="CF295" s="120"/>
      <c r="CG295" s="120"/>
      <c r="CH295" s="120"/>
      <c r="CI295" s="120"/>
      <c r="CJ295" s="120"/>
      <c r="CK295" s="120"/>
      <c r="CL295" s="120"/>
      <c r="CM295" s="120"/>
      <c r="CN295" s="120"/>
      <c r="CO295" s="120"/>
      <c r="CP295" s="120"/>
      <c r="CQ295" s="120"/>
      <c r="CR295" s="120"/>
      <c r="CS295" s="120"/>
      <c r="CT295" s="120"/>
      <c r="CU295" s="120"/>
      <c r="CV295" s="120"/>
      <c r="CW295" s="120"/>
      <c r="CX295" s="120"/>
      <c r="CY295" s="120"/>
      <c r="CZ295" s="120"/>
      <c r="DA295" s="120"/>
      <c r="DB295" s="120"/>
      <c r="DC295" s="120"/>
      <c r="DD295" s="120"/>
      <c r="DE295" s="120"/>
      <c r="DF295" s="120"/>
      <c r="DG295" s="120"/>
      <c r="DH295" s="120"/>
      <c r="DI295" s="120"/>
      <c r="DJ295" s="120"/>
      <c r="DK295" s="120"/>
      <c r="DL295" s="120"/>
      <c r="DM295" s="120"/>
      <c r="DN295" s="120"/>
      <c r="DO295" s="120"/>
      <c r="DP295" s="120"/>
      <c r="DQ295" s="120"/>
      <c r="DR295" s="120"/>
      <c r="DS295" s="120"/>
      <c r="DT295" s="120"/>
      <c r="DU295" s="120"/>
      <c r="DV295" s="120"/>
      <c r="DW295" s="120"/>
      <c r="DX295" s="120"/>
      <c r="DY295" s="120"/>
      <c r="DZ295" s="120"/>
      <c r="EA295" s="120"/>
      <c r="EB295" s="120"/>
      <c r="EC295" s="120"/>
      <c r="ED295" s="120"/>
      <c r="EE295" s="120"/>
      <c r="EF295" s="120"/>
      <c r="EG295" s="120"/>
      <c r="EH295" s="120"/>
      <c r="EI295" s="120"/>
      <c r="EJ295" s="120"/>
      <c r="EK295" s="120"/>
      <c r="EL295" s="120"/>
      <c r="EM295" s="120"/>
      <c r="EN295" s="120"/>
      <c r="EO295" s="120"/>
      <c r="EP295" s="120"/>
      <c r="EQ295" s="120"/>
      <c r="ER295" s="120"/>
      <c r="ES295" s="120"/>
      <c r="ET295" s="120"/>
      <c r="EU295" s="120"/>
      <c r="EV295" s="120"/>
      <c r="EW295" s="120"/>
      <c r="EX295" s="120"/>
      <c r="EY295" s="120"/>
      <c r="EZ295" s="120"/>
      <c r="FA295" s="120"/>
      <c r="FB295" s="120"/>
      <c r="FC295" s="120"/>
      <c r="FD295" s="120"/>
      <c r="FE295" s="120"/>
      <c r="FF295" s="120"/>
      <c r="FG295" s="120"/>
      <c r="FH295" s="120"/>
      <c r="FI295" s="120"/>
      <c r="FJ295" s="120"/>
      <c r="FK295" s="120"/>
      <c r="FL295" s="120"/>
      <c r="FM295" s="120"/>
      <c r="FN295" s="120"/>
      <c r="FO295" s="120"/>
      <c r="FP295" s="120"/>
      <c r="FQ295" s="120"/>
      <c r="FR295" s="120"/>
      <c r="FS295" s="120"/>
      <c r="FT295" s="120"/>
      <c r="FU295" s="120"/>
      <c r="FV295" s="120"/>
      <c r="FW295" s="120"/>
      <c r="FX295" s="120"/>
      <c r="FY295" s="120"/>
      <c r="FZ295" s="120"/>
      <c r="GA295" s="120"/>
      <c r="GB295" s="120"/>
      <c r="GC295" s="120"/>
      <c r="GD295" s="120"/>
      <c r="GE295" s="120"/>
      <c r="GF295" s="120"/>
      <c r="GG295" s="120"/>
      <c r="GH295" s="120"/>
      <c r="GI295" s="120"/>
      <c r="GJ295" s="120"/>
      <c r="GK295" s="120"/>
      <c r="GL295" s="120"/>
      <c r="GM295" s="120"/>
      <c r="GN295" s="120"/>
      <c r="GO295" s="120"/>
      <c r="GP295" s="120"/>
      <c r="GQ295" s="120"/>
      <c r="GR295" s="120"/>
      <c r="GS295" s="120"/>
      <c r="GT295" s="120"/>
      <c r="GU295" s="120"/>
      <c r="GV295" s="120"/>
      <c r="GW295" s="120"/>
      <c r="GX295" s="120"/>
      <c r="GY295" s="120"/>
      <c r="GZ295" s="120"/>
      <c r="HA295" s="120"/>
      <c r="HB295" s="120"/>
      <c r="HC295" s="120"/>
      <c r="HD295" s="120"/>
      <c r="HE295" s="120"/>
      <c r="HF295" s="120"/>
      <c r="HG295" s="120"/>
      <c r="HH295" s="120"/>
      <c r="HI295" s="120"/>
      <c r="HJ295" s="120"/>
      <c r="HK295" s="120"/>
      <c r="HL295" s="120"/>
      <c r="HM295" s="120"/>
      <c r="HN295" s="120"/>
      <c r="HO295" s="120"/>
      <c r="HP295" s="120"/>
      <c r="HQ295" s="120"/>
      <c r="HR295" s="120"/>
      <c r="HS295" s="120"/>
      <c r="HT295" s="120"/>
      <c r="HU295" s="120"/>
      <c r="HV295" s="120"/>
      <c r="HW295" s="120"/>
      <c r="HX295" s="120"/>
      <c r="HY295" s="120"/>
      <c r="HZ295" s="120"/>
      <c r="IA295" s="120"/>
      <c r="IB295" s="120"/>
      <c r="IC295" s="120"/>
      <c r="ID295" s="120"/>
      <c r="IE295" s="120"/>
      <c r="IF295" s="120"/>
      <c r="IG295" s="120"/>
      <c r="IH295" s="120"/>
      <c r="II295" s="120"/>
      <c r="IJ295" s="120"/>
      <c r="IK295" s="120"/>
      <c r="IL295" s="120"/>
      <c r="IM295" s="120"/>
      <c r="IN295" s="120"/>
      <c r="IO295" s="120"/>
      <c r="IP295" s="120"/>
      <c r="IQ295" s="120"/>
      <c r="IR295" s="120"/>
      <c r="IS295" s="120"/>
      <c r="IT295" s="120"/>
      <c r="IU295" s="120"/>
      <c r="IV295" s="120"/>
      <c r="IW295" s="120"/>
      <c r="IX295" s="120"/>
      <c r="IY295" s="120"/>
      <c r="IZ295" s="120"/>
      <c r="JA295" s="120"/>
      <c r="JB295" s="120"/>
      <c r="JC295" s="120"/>
      <c r="JD295" s="120"/>
      <c r="JE295" s="120"/>
      <c r="JF295" s="120"/>
      <c r="JG295" s="120"/>
      <c r="JH295" s="120"/>
      <c r="JI295" s="120"/>
      <c r="JJ295" s="120"/>
      <c r="JK295" s="120"/>
      <c r="JL295" s="120"/>
      <c r="JM295" s="120"/>
      <c r="JN295" s="120"/>
      <c r="JO295" s="120"/>
      <c r="JP295" s="120"/>
      <c r="JQ295" s="120"/>
      <c r="JR295" s="120"/>
      <c r="JS295" s="120"/>
      <c r="JT295" s="120"/>
      <c r="JU295" s="120"/>
      <c r="JV295" s="120"/>
      <c r="JW295" s="120"/>
      <c r="JX295" s="120"/>
      <c r="JY295" s="120"/>
      <c r="JZ295" s="120"/>
      <c r="KA295" s="120"/>
      <c r="KB295" s="120"/>
      <c r="KC295" s="120"/>
      <c r="KD295" s="120"/>
      <c r="KE295" s="120"/>
      <c r="KF295" s="120"/>
      <c r="KG295" s="120"/>
      <c r="KH295" s="120"/>
      <c r="KI295" s="120"/>
      <c r="KJ295" s="120"/>
      <c r="KK295" s="120"/>
      <c r="KL295" s="120"/>
      <c r="KM295" s="120"/>
      <c r="KN295" s="120"/>
      <c r="KO295" s="120"/>
      <c r="KP295" s="120"/>
      <c r="KQ295" s="120"/>
      <c r="KR295" s="120"/>
      <c r="KS295" s="120"/>
      <c r="KT295" s="120"/>
      <c r="KU295" s="120"/>
      <c r="KV295" s="120"/>
      <c r="KW295" s="120"/>
      <c r="KX295" s="120"/>
      <c r="KY295" s="120"/>
      <c r="KZ295" s="120"/>
      <c r="LA295" s="120"/>
      <c r="LB295" s="120"/>
      <c r="LC295" s="120"/>
      <c r="LD295" s="120"/>
      <c r="LE295" s="120"/>
      <c r="LF295" s="120"/>
      <c r="LG295" s="120"/>
      <c r="LH295" s="120"/>
      <c r="LI295" s="120"/>
      <c r="LJ295" s="120"/>
      <c r="LK295" s="120"/>
      <c r="LL295" s="120"/>
      <c r="LM295" s="120"/>
      <c r="LN295" s="120"/>
      <c r="LO295" s="120"/>
      <c r="LP295" s="120"/>
      <c r="LQ295" s="120"/>
      <c r="LR295" s="120"/>
      <c r="LS295" s="120"/>
      <c r="LT295" s="120"/>
      <c r="LU295" s="120"/>
      <c r="LV295" s="120"/>
      <c r="LW295" s="120"/>
      <c r="LX295" s="120"/>
      <c r="LY295" s="120"/>
      <c r="LZ295" s="120"/>
      <c r="MA295" s="120"/>
      <c r="MB295" s="120"/>
      <c r="MC295" s="120"/>
      <c r="MD295" s="120"/>
      <c r="ME295" s="120"/>
      <c r="MF295" s="120"/>
      <c r="MG295" s="120"/>
      <c r="MH295" s="120"/>
      <c r="MI295" s="120"/>
      <c r="MJ295" s="120"/>
      <c r="MK295" s="120"/>
      <c r="ML295" s="120"/>
      <c r="MM295" s="120"/>
      <c r="MN295" s="120"/>
      <c r="MO295" s="120"/>
      <c r="MP295" s="120"/>
      <c r="MQ295" s="120"/>
      <c r="MR295" s="120"/>
      <c r="MS295" s="120"/>
      <c r="MT295" s="120"/>
      <c r="MU295" s="120"/>
      <c r="MV295" s="120"/>
      <c r="MW295" s="120"/>
      <c r="MX295" s="120"/>
      <c r="MY295" s="120"/>
      <c r="MZ295" s="120"/>
      <c r="NA295" s="120"/>
      <c r="NB295" s="120"/>
      <c r="NC295" s="120"/>
      <c r="ND295" s="120"/>
      <c r="NE295" s="120"/>
      <c r="NF295" s="120"/>
      <c r="NG295" s="120"/>
      <c r="NH295" s="120"/>
      <c r="NI295" s="120"/>
      <c r="NJ295" s="120"/>
      <c r="NK295" s="120"/>
      <c r="NL295" s="120"/>
      <c r="NM295" s="120"/>
      <c r="NN295" s="120"/>
      <c r="NO295" s="120"/>
      <c r="NP295" s="120"/>
      <c r="NQ295" s="120"/>
      <c r="NR295" s="120"/>
      <c r="NS295" s="120"/>
      <c r="NT295" s="120"/>
      <c r="NU295" s="120"/>
      <c r="NV295" s="120"/>
      <c r="NW295" s="120"/>
      <c r="NX295" s="120"/>
      <c r="NY295" s="120"/>
      <c r="NZ295" s="120"/>
      <c r="OA295" s="120"/>
      <c r="OB295" s="120"/>
      <c r="OC295" s="120"/>
      <c r="OD295" s="120"/>
      <c r="OE295" s="120"/>
      <c r="OF295" s="120"/>
      <c r="OG295" s="120"/>
      <c r="OH295" s="120"/>
      <c r="OI295" s="120"/>
      <c r="OJ295" s="120"/>
      <c r="OK295" s="120"/>
      <c r="OL295" s="120"/>
      <c r="OM295" s="120"/>
      <c r="ON295" s="120"/>
      <c r="OO295" s="120"/>
      <c r="OP295" s="120"/>
      <c r="OQ295" s="120"/>
      <c r="OR295" s="120"/>
      <c r="OS295" s="120"/>
      <c r="OT295" s="120"/>
      <c r="OU295" s="120"/>
      <c r="OV295" s="120"/>
      <c r="OW295" s="120"/>
      <c r="OX295" s="120"/>
      <c r="OY295" s="120"/>
      <c r="OZ295" s="120"/>
      <c r="PA295" s="120"/>
      <c r="PB295" s="120"/>
      <c r="PC295" s="120"/>
      <c r="PD295" s="120"/>
      <c r="PE295" s="120"/>
      <c r="PF295" s="120"/>
      <c r="PG295" s="120"/>
      <c r="PH295" s="120"/>
      <c r="PI295" s="120"/>
      <c r="PJ295" s="120"/>
      <c r="PK295" s="120"/>
      <c r="PL295" s="120"/>
      <c r="PM295" s="120"/>
      <c r="PN295" s="120"/>
      <c r="PO295" s="120"/>
      <c r="PP295" s="120"/>
      <c r="PQ295" s="120"/>
      <c r="PR295" s="120"/>
      <c r="PS295" s="120"/>
      <c r="PT295" s="120"/>
      <c r="PU295" s="120"/>
      <c r="PV295" s="120"/>
      <c r="PW295" s="120"/>
      <c r="PX295" s="120"/>
      <c r="PY295" s="120"/>
      <c r="PZ295" s="120"/>
      <c r="QA295" s="120"/>
      <c r="QB295" s="120"/>
      <c r="QC295" s="120"/>
      <c r="QD295" s="120"/>
      <c r="QE295" s="120"/>
      <c r="QF295" s="120"/>
      <c r="QG295" s="120"/>
      <c r="QH295" s="120"/>
      <c r="QI295" s="120"/>
      <c r="QJ295" s="120"/>
      <c r="QK295" s="120"/>
      <c r="QL295" s="120"/>
      <c r="QM295" s="120"/>
      <c r="QN295" s="120"/>
      <c r="QO295" s="120"/>
      <c r="QP295" s="120"/>
      <c r="QQ295" s="120"/>
      <c r="QR295" s="120"/>
      <c r="QS295" s="120"/>
      <c r="QT295" s="120"/>
      <c r="QU295" s="120"/>
      <c r="QV295" s="120"/>
      <c r="QW295" s="120"/>
      <c r="QX295" s="120"/>
      <c r="QY295" s="120"/>
      <c r="QZ295" s="120"/>
      <c r="RA295" s="120"/>
      <c r="RB295" s="120"/>
      <c r="RC295" s="120"/>
      <c r="RD295" s="120"/>
      <c r="RE295" s="120"/>
      <c r="RF295" s="120"/>
      <c r="RG295" s="120"/>
      <c r="RH295" s="120"/>
      <c r="RI295" s="120"/>
      <c r="RJ295" s="120"/>
      <c r="RK295" s="120"/>
      <c r="RL295" s="120"/>
      <c r="RM295" s="120"/>
      <c r="RN295" s="120"/>
      <c r="RO295" s="120"/>
      <c r="RP295" s="120"/>
      <c r="RQ295" s="120"/>
      <c r="RR295" s="120"/>
      <c r="RS295" s="120"/>
      <c r="RT295" s="120"/>
      <c r="RU295" s="120"/>
      <c r="RV295" s="120"/>
      <c r="RW295" s="120"/>
      <c r="RX295" s="120"/>
      <c r="RY295" s="120"/>
      <c r="RZ295" s="120"/>
      <c r="SA295" s="120"/>
      <c r="SB295" s="120"/>
      <c r="SC295" s="120"/>
      <c r="SD295" s="120"/>
      <c r="SE295" s="120"/>
      <c r="SF295" s="120"/>
      <c r="SG295" s="120"/>
      <c r="SH295" s="120"/>
      <c r="SI295" s="120"/>
      <c r="SJ295" s="120"/>
      <c r="SK295" s="120"/>
      <c r="SL295" s="120"/>
      <c r="SM295" s="120"/>
      <c r="SN295" s="120"/>
      <c r="SO295" s="120"/>
      <c r="SP295" s="120"/>
      <c r="SQ295" s="120"/>
      <c r="SR295" s="120"/>
      <c r="SS295" s="120"/>
      <c r="ST295" s="120"/>
      <c r="SU295" s="120"/>
      <c r="SV295" s="120"/>
      <c r="SW295" s="120"/>
      <c r="SX295" s="120"/>
      <c r="SY295" s="120"/>
      <c r="SZ295" s="120"/>
      <c r="TA295" s="120"/>
      <c r="TB295" s="120"/>
      <c r="TC295" s="120"/>
      <c r="TD295" s="120"/>
      <c r="TE295" s="120"/>
      <c r="TF295" s="120"/>
      <c r="TG295" s="120"/>
      <c r="TH295" s="120"/>
      <c r="TI295" s="120"/>
      <c r="TJ295" s="120"/>
      <c r="TK295" s="120"/>
      <c r="TL295" s="120"/>
      <c r="TM295" s="120"/>
      <c r="TN295" s="120"/>
      <c r="TO295" s="120"/>
      <c r="TP295" s="120"/>
      <c r="TQ295" s="120"/>
      <c r="TR295" s="120"/>
      <c r="TS295" s="120"/>
      <c r="TT295" s="120"/>
      <c r="TU295" s="120"/>
      <c r="TV295" s="120"/>
      <c r="TW295" s="120"/>
      <c r="TX295" s="120"/>
      <c r="TY295" s="120"/>
      <c r="TZ295" s="120"/>
      <c r="UA295" s="120"/>
      <c r="UB295" s="120"/>
      <c r="UC295" s="120"/>
      <c r="UD295" s="120"/>
      <c r="UE295" s="120"/>
      <c r="UF295" s="120"/>
      <c r="UG295" s="120"/>
      <c r="UH295" s="120"/>
      <c r="UI295" s="120"/>
      <c r="UJ295" s="120"/>
      <c r="UK295" s="120"/>
      <c r="UL295" s="120"/>
      <c r="UM295" s="120"/>
      <c r="UN295" s="120"/>
      <c r="UO295" s="120"/>
      <c r="UP295" s="120"/>
      <c r="UQ295" s="120"/>
      <c r="UR295" s="120"/>
      <c r="US295" s="120"/>
      <c r="UT295" s="120"/>
      <c r="UU295" s="120"/>
      <c r="UV295" s="120"/>
      <c r="UW295" s="120"/>
      <c r="UX295" s="120"/>
      <c r="UY295" s="120"/>
      <c r="UZ295" s="120"/>
      <c r="VA295" s="120"/>
      <c r="VB295" s="120"/>
      <c r="VC295" s="120"/>
      <c r="VD295" s="120"/>
      <c r="VE295" s="120"/>
      <c r="VF295" s="120"/>
      <c r="VG295" s="120"/>
      <c r="VH295" s="120"/>
      <c r="VI295" s="120"/>
      <c r="VJ295" s="120"/>
      <c r="VK295" s="120"/>
      <c r="VL295" s="120"/>
      <c r="VM295" s="120"/>
      <c r="VN295" s="120"/>
      <c r="VO295" s="120"/>
      <c r="VP295" s="120"/>
      <c r="VQ295" s="120"/>
      <c r="VR295" s="120"/>
      <c r="VS295" s="120"/>
      <c r="VT295" s="120"/>
      <c r="VU295" s="120"/>
      <c r="VV295" s="120"/>
      <c r="VW295" s="120"/>
      <c r="VX295" s="120"/>
      <c r="VY295" s="120"/>
      <c r="VZ295" s="120"/>
      <c r="WA295" s="120"/>
      <c r="WB295" s="120"/>
      <c r="WC295" s="120"/>
      <c r="WD295" s="120"/>
      <c r="WE295" s="120"/>
      <c r="WF295" s="120"/>
      <c r="WG295" s="120"/>
      <c r="WH295" s="120"/>
      <c r="WI295" s="120"/>
      <c r="WJ295" s="120"/>
      <c r="WK295" s="120"/>
      <c r="WL295" s="120"/>
      <c r="WM295" s="120"/>
      <c r="WN295" s="120"/>
      <c r="WO295" s="120"/>
      <c r="WP295" s="120"/>
      <c r="WQ295" s="120"/>
      <c r="WR295" s="120"/>
      <c r="WS295" s="120"/>
      <c r="WT295" s="120"/>
      <c r="WU295" s="120"/>
      <c r="WV295" s="120"/>
      <c r="WW295" s="120"/>
      <c r="WX295" s="120"/>
      <c r="WY295" s="120"/>
      <c r="WZ295" s="120"/>
      <c r="XA295" s="120"/>
      <c r="XB295" s="120"/>
      <c r="XC295" s="120"/>
      <c r="XD295" s="120"/>
      <c r="XE295" s="120"/>
      <c r="XF295" s="120"/>
      <c r="XG295" s="120"/>
      <c r="XH295" s="120"/>
      <c r="XI295" s="120"/>
      <c r="XJ295" s="120"/>
      <c r="XK295" s="120"/>
      <c r="XL295" s="120"/>
      <c r="XM295" s="120"/>
      <c r="XN295" s="120"/>
      <c r="XO295" s="120"/>
      <c r="XP295" s="120"/>
      <c r="XQ295" s="120"/>
      <c r="XR295" s="120"/>
      <c r="XS295" s="120"/>
      <c r="XT295" s="120"/>
      <c r="XU295" s="120"/>
      <c r="XV295" s="120"/>
      <c r="XW295" s="120"/>
      <c r="XX295" s="120"/>
      <c r="XY295" s="120"/>
      <c r="XZ295" s="120"/>
      <c r="YA295" s="120"/>
      <c r="YB295" s="120"/>
      <c r="YC295" s="120"/>
      <c r="YD295" s="120"/>
      <c r="YE295" s="120"/>
      <c r="YF295" s="120"/>
      <c r="YG295" s="120"/>
      <c r="YH295" s="120"/>
      <c r="YI295" s="120"/>
      <c r="YJ295" s="120"/>
      <c r="YK295" s="120"/>
      <c r="YL295" s="120"/>
      <c r="YM295" s="120"/>
      <c r="YN295" s="120"/>
      <c r="YO295" s="120"/>
      <c r="YP295" s="120"/>
      <c r="YQ295" s="120"/>
      <c r="YR295" s="120"/>
      <c r="YS295" s="120"/>
      <c r="YT295" s="120"/>
      <c r="YU295" s="120"/>
      <c r="YV295" s="120"/>
      <c r="YW295" s="120"/>
      <c r="YX295" s="120"/>
      <c r="YY295" s="120"/>
      <c r="YZ295" s="120"/>
      <c r="ZA295" s="120"/>
      <c r="ZB295" s="120"/>
      <c r="ZC295" s="120"/>
      <c r="ZD295" s="120"/>
      <c r="ZE295" s="120"/>
      <c r="ZF295" s="120"/>
      <c r="ZG295" s="120"/>
      <c r="ZH295" s="120"/>
      <c r="ZI295" s="120"/>
      <c r="ZJ295" s="120"/>
      <c r="ZK295" s="120"/>
      <c r="ZL295" s="120"/>
      <c r="ZM295" s="120"/>
      <c r="ZN295" s="120"/>
      <c r="ZO295" s="120"/>
      <c r="ZP295" s="120"/>
      <c r="ZQ295" s="120"/>
      <c r="ZR295" s="120"/>
      <c r="ZS295" s="120"/>
      <c r="ZT295" s="120"/>
      <c r="ZU295" s="120"/>
      <c r="ZV295" s="120"/>
      <c r="ZW295" s="120"/>
      <c r="ZX295" s="120"/>
      <c r="ZY295" s="120"/>
      <c r="ZZ295" s="120"/>
      <c r="AAA295" s="120"/>
      <c r="AAB295" s="120"/>
      <c r="AAC295" s="120"/>
      <c r="AAD295" s="120"/>
      <c r="AAE295" s="120"/>
      <c r="AAF295" s="120"/>
      <c r="AAG295" s="120"/>
      <c r="AAH295" s="120"/>
      <c r="AAI295" s="120"/>
      <c r="AAJ295" s="120"/>
      <c r="AAK295" s="120"/>
      <c r="AAL295" s="120"/>
      <c r="AAM295" s="120"/>
      <c r="AAN295" s="120"/>
      <c r="AAO295" s="120"/>
      <c r="AAP295" s="120"/>
      <c r="AAQ295" s="120"/>
      <c r="AAR295" s="120"/>
      <c r="AAS295" s="120"/>
      <c r="AAT295" s="120"/>
      <c r="AAU295" s="120"/>
      <c r="AAV295" s="120"/>
      <c r="AAW295" s="120"/>
      <c r="AAX295" s="120"/>
      <c r="AAY295" s="120"/>
      <c r="AAZ295" s="120"/>
      <c r="ABA295" s="120"/>
      <c r="ABB295" s="120"/>
      <c r="ABC295" s="120"/>
      <c r="ABD295" s="120"/>
      <c r="ABE295" s="120"/>
      <c r="ABF295" s="120"/>
      <c r="ABG295" s="120"/>
      <c r="ABH295" s="120"/>
      <c r="ABI295" s="120"/>
      <c r="ABJ295" s="120"/>
      <c r="ABK295" s="120"/>
      <c r="ABL295" s="120"/>
      <c r="ABM295" s="120"/>
      <c r="ABN295" s="120"/>
      <c r="ABO295" s="120"/>
      <c r="ABP295" s="120"/>
      <c r="ABQ295" s="120"/>
      <c r="ABR295" s="120"/>
      <c r="ABS295" s="120"/>
      <c r="ABT295" s="120"/>
      <c r="ABU295" s="120"/>
      <c r="ABV295" s="120"/>
      <c r="ABW295" s="120"/>
      <c r="ABX295" s="120"/>
      <c r="ABY295" s="120"/>
      <c r="ABZ295" s="120"/>
      <c r="ACA295" s="120"/>
      <c r="ACB295" s="120"/>
      <c r="ACC295" s="120"/>
      <c r="ACD295" s="120"/>
      <c r="ACE295" s="120"/>
      <c r="ACF295" s="120"/>
      <c r="ACG295" s="120"/>
      <c r="ACH295" s="120"/>
      <c r="ACI295" s="120"/>
      <c r="ACJ295" s="120"/>
      <c r="ACK295" s="120"/>
      <c r="ACL295" s="120"/>
      <c r="ACM295" s="120"/>
      <c r="ACN295" s="120"/>
      <c r="ACO295" s="120"/>
      <c r="ACP295" s="120"/>
      <c r="ACQ295" s="120"/>
      <c r="ACR295" s="120"/>
      <c r="ACS295" s="120"/>
      <c r="ACT295" s="120"/>
      <c r="ACU295" s="120"/>
      <c r="ACV295" s="120"/>
      <c r="ACW295" s="120"/>
      <c r="ACX295" s="120"/>
      <c r="ACY295" s="120"/>
      <c r="ACZ295" s="120"/>
      <c r="ADA295" s="120"/>
      <c r="ADB295" s="120"/>
      <c r="ADC295" s="120"/>
      <c r="ADD295" s="120"/>
      <c r="ADE295" s="120"/>
      <c r="ADF295" s="120"/>
      <c r="ADG295" s="120"/>
      <c r="ADH295" s="120"/>
      <c r="ADI295" s="120"/>
      <c r="ADJ295" s="120"/>
      <c r="ADK295" s="120"/>
      <c r="ADL295" s="120"/>
      <c r="ADM295" s="120"/>
      <c r="ADN295" s="120"/>
      <c r="ADO295" s="120"/>
      <c r="ADP295" s="120"/>
      <c r="ADQ295" s="120"/>
      <c r="ADR295" s="120"/>
      <c r="ADS295" s="120"/>
      <c r="ADT295" s="120"/>
      <c r="ADU295" s="120"/>
      <c r="ADV295" s="120"/>
      <c r="ADW295" s="120"/>
      <c r="ADX295" s="120"/>
      <c r="ADY295" s="120"/>
      <c r="ADZ295" s="120"/>
      <c r="AEA295" s="120"/>
      <c r="AEB295" s="120"/>
      <c r="AEC295" s="120"/>
      <c r="AED295" s="120"/>
      <c r="AEE295" s="120"/>
      <c r="AEF295" s="120"/>
      <c r="AEG295" s="120"/>
      <c r="AEH295" s="120"/>
      <c r="AEI295" s="120"/>
      <c r="AEJ295" s="120"/>
      <c r="AEK295" s="120"/>
      <c r="AEL295" s="120"/>
      <c r="AEM295" s="120"/>
      <c r="AEN295" s="120"/>
      <c r="AEO295" s="120"/>
      <c r="AEP295" s="120"/>
      <c r="AEQ295" s="120"/>
      <c r="AER295" s="120"/>
      <c r="AES295" s="120"/>
      <c r="AET295" s="120"/>
      <c r="AEU295" s="120"/>
      <c r="AEV295" s="120"/>
      <c r="AEW295" s="120"/>
      <c r="AEX295" s="120"/>
      <c r="AEY295" s="120"/>
      <c r="AEZ295" s="120"/>
      <c r="AFA295" s="120"/>
      <c r="AFB295" s="120"/>
      <c r="AFC295" s="120"/>
      <c r="AFD295" s="120"/>
      <c r="AFE295" s="120"/>
      <c r="AFF295" s="120"/>
      <c r="AFG295" s="120"/>
      <c r="AFH295" s="120"/>
      <c r="AFI295" s="120"/>
      <c r="AFJ295" s="120"/>
      <c r="AFK295" s="120"/>
      <c r="AFL295" s="120"/>
      <c r="AFM295" s="120"/>
      <c r="AFN295" s="120"/>
      <c r="AFO295" s="120"/>
      <c r="AFP295" s="120"/>
      <c r="AFQ295" s="120"/>
      <c r="AFR295" s="120"/>
      <c r="AFS295" s="120"/>
      <c r="AFT295" s="120"/>
      <c r="AFU295" s="120"/>
      <c r="AFV295" s="120"/>
      <c r="AFW295" s="120"/>
      <c r="AFX295" s="120"/>
      <c r="AFY295" s="120"/>
      <c r="AFZ295" s="120"/>
      <c r="AGA295" s="120"/>
      <c r="AGB295" s="120"/>
      <c r="AGC295" s="120"/>
      <c r="AGD295" s="120"/>
      <c r="AGE295" s="120"/>
      <c r="AGF295" s="120"/>
      <c r="AGG295" s="120"/>
      <c r="AGH295" s="120"/>
      <c r="AGI295" s="120"/>
      <c r="AGJ295" s="120"/>
      <c r="AGK295" s="120"/>
      <c r="AGL295" s="120"/>
      <c r="AGM295" s="120"/>
      <c r="AGN295" s="120"/>
      <c r="AGO295" s="120"/>
      <c r="AGP295" s="120"/>
      <c r="AGQ295" s="120"/>
      <c r="AGR295" s="120"/>
      <c r="AGS295" s="120"/>
      <c r="AGT295" s="120"/>
      <c r="AGU295" s="120"/>
      <c r="AGV295" s="120"/>
      <c r="AGW295" s="120"/>
      <c r="AGX295" s="120"/>
      <c r="AGY295" s="120"/>
      <c r="AGZ295" s="120"/>
      <c r="AHA295" s="120"/>
      <c r="AHB295" s="120"/>
      <c r="AHC295" s="120"/>
      <c r="AHD295" s="120"/>
      <c r="AHE295" s="120"/>
      <c r="AHF295" s="120"/>
      <c r="AHG295" s="120"/>
      <c r="AHH295" s="120"/>
      <c r="AHI295" s="120"/>
      <c r="AHJ295" s="120"/>
      <c r="AHK295" s="120"/>
      <c r="AHL295" s="120"/>
      <c r="AHM295" s="120"/>
      <c r="AHN295" s="120"/>
      <c r="AHO295" s="120"/>
      <c r="AHP295" s="120"/>
      <c r="AHQ295" s="120"/>
      <c r="AHR295" s="120"/>
      <c r="AHS295" s="120"/>
      <c r="AHT295" s="120"/>
      <c r="AHU295" s="120"/>
      <c r="AHV295" s="120"/>
      <c r="AHW295" s="120"/>
      <c r="AHX295" s="120"/>
      <c r="AHY295" s="120"/>
      <c r="AHZ295" s="120"/>
      <c r="AIA295" s="120"/>
      <c r="AIB295" s="120"/>
      <c r="AIC295" s="120"/>
      <c r="AID295" s="120"/>
      <c r="AIE295" s="120"/>
      <c r="AIF295" s="120"/>
      <c r="AIG295" s="120"/>
      <c r="AIH295" s="120"/>
      <c r="AII295" s="120"/>
      <c r="AIJ295" s="120"/>
      <c r="AIK295" s="120"/>
      <c r="AIL295" s="120"/>
      <c r="AIM295" s="120"/>
      <c r="AIN295" s="120"/>
      <c r="AIO295" s="120"/>
      <c r="AIP295" s="120"/>
      <c r="AIQ295" s="120"/>
      <c r="AIR295" s="120"/>
      <c r="AIS295" s="120"/>
      <c r="AIT295" s="120"/>
      <c r="AIU295" s="120"/>
      <c r="AIV295" s="120"/>
      <c r="AIW295" s="120"/>
      <c r="AIX295" s="120"/>
      <c r="AIY295" s="120"/>
      <c r="AIZ295" s="120"/>
      <c r="AJA295" s="120"/>
      <c r="AJB295" s="120"/>
      <c r="AJC295" s="120"/>
      <c r="AJD295" s="120"/>
      <c r="AJE295" s="120"/>
      <c r="AJF295" s="120"/>
      <c r="AJG295" s="120"/>
      <c r="AJH295" s="120"/>
      <c r="AJI295" s="120"/>
      <c r="AJJ295" s="120"/>
      <c r="AJK295" s="120"/>
      <c r="AJL295" s="120"/>
      <c r="AJM295" s="120"/>
      <c r="AJN295" s="120"/>
      <c r="AJO295" s="120"/>
      <c r="AJP295" s="120"/>
      <c r="AJQ295" s="120"/>
      <c r="AJR295" s="120"/>
      <c r="AJS295" s="120"/>
      <c r="AJT295" s="120"/>
      <c r="AJU295" s="120"/>
      <c r="AJV295" s="120"/>
      <c r="AJW295" s="120"/>
      <c r="AJX295" s="120"/>
      <c r="AJY295" s="120"/>
      <c r="AJZ295" s="120"/>
      <c r="AKA295" s="120"/>
      <c r="AKB295" s="120"/>
      <c r="AKC295" s="120"/>
      <c r="AKD295" s="120"/>
      <c r="AKE295" s="120"/>
      <c r="AKF295" s="120"/>
      <c r="AKG295" s="120"/>
      <c r="AKH295" s="120"/>
      <c r="AKI295" s="120"/>
      <c r="AKJ295" s="120"/>
      <c r="AKK295" s="120"/>
      <c r="AKL295" s="120"/>
      <c r="AKM295" s="120"/>
      <c r="AKN295" s="120"/>
      <c r="AKO295" s="120"/>
      <c r="AKP295" s="120"/>
      <c r="AKQ295" s="120"/>
      <c r="AKR295" s="120"/>
      <c r="AKS295" s="120"/>
      <c r="AKT295" s="120"/>
      <c r="AKU295" s="120"/>
      <c r="AKV295" s="120"/>
      <c r="AKW295" s="120"/>
      <c r="AKX295" s="120"/>
      <c r="AKY295" s="120"/>
      <c r="AKZ295" s="120"/>
      <c r="ALA295" s="120"/>
      <c r="ALB295" s="120"/>
      <c r="ALC295" s="120"/>
      <c r="ALD295" s="120"/>
      <c r="ALE295" s="120"/>
      <c r="ALF295" s="120"/>
      <c r="ALG295" s="120"/>
      <c r="ALH295" s="120"/>
      <c r="ALI295" s="120"/>
      <c r="ALJ295" s="120"/>
      <c r="ALK295" s="120"/>
      <c r="ALL295" s="120"/>
      <c r="ALM295" s="120"/>
      <c r="ALN295" s="120"/>
      <c r="ALO295" s="120"/>
      <c r="ALP295" s="120"/>
      <c r="ALQ295" s="120"/>
      <c r="ALR295" s="120"/>
      <c r="ALS295" s="120"/>
      <c r="ALT295" s="120"/>
      <c r="ALU295" s="120"/>
      <c r="ALV295" s="120"/>
      <c r="ALW295" s="120"/>
      <c r="ALX295" s="120"/>
      <c r="ALY295" s="120"/>
      <c r="ALZ295" s="120"/>
      <c r="AMA295" s="120"/>
      <c r="AMB295" s="120"/>
      <c r="AMC295" s="120"/>
      <c r="AMD295" s="120"/>
      <c r="AME295" s="120"/>
      <c r="AMF295" s="120"/>
      <c r="AMG295" s="120"/>
      <c r="AMH295" s="120"/>
      <c r="AMI295" s="120"/>
      <c r="AMJ295" s="120"/>
      <c r="AMK295" s="120"/>
      <c r="AML295" s="120"/>
      <c r="AMM295" s="120"/>
      <c r="AMN295" s="120"/>
      <c r="AMO295" s="120"/>
      <c r="AMP295" s="120"/>
      <c r="AMQ295" s="120"/>
      <c r="AMR295" s="120"/>
      <c r="AMS295" s="120"/>
      <c r="AMT295" s="120"/>
      <c r="AMU295" s="120"/>
      <c r="AMV295" s="120"/>
      <c r="AMW295" s="120"/>
      <c r="AMX295" s="120"/>
      <c r="AMY295" s="120"/>
      <c r="AMZ295" s="120"/>
      <c r="ANA295" s="120"/>
      <c r="ANB295" s="120"/>
      <c r="ANC295" s="120"/>
      <c r="AND295" s="120"/>
      <c r="ANE295" s="120"/>
      <c r="ANF295" s="120"/>
      <c r="ANG295" s="120"/>
      <c r="ANH295" s="120"/>
      <c r="ANI295" s="120"/>
      <c r="ANJ295" s="120"/>
      <c r="ANK295" s="120"/>
      <c r="ANL295" s="120"/>
      <c r="ANM295" s="120"/>
      <c r="ANN295" s="120"/>
      <c r="ANO295" s="120"/>
      <c r="ANP295" s="120"/>
      <c r="ANQ295" s="120"/>
      <c r="ANR295" s="120"/>
      <c r="ANS295" s="120"/>
      <c r="ANT295" s="120"/>
      <c r="ANU295" s="120"/>
      <c r="ANV295" s="120"/>
      <c r="ANW295" s="120"/>
      <c r="ANX295" s="120"/>
      <c r="ANY295" s="120"/>
      <c r="ANZ295" s="120"/>
      <c r="AOA295" s="120"/>
      <c r="AOB295" s="120"/>
      <c r="AOC295" s="120"/>
      <c r="AOD295" s="120"/>
      <c r="AOE295" s="120"/>
      <c r="AOF295" s="120"/>
      <c r="AOG295" s="120"/>
      <c r="AOH295" s="120"/>
      <c r="AOI295" s="120"/>
      <c r="AOJ295" s="120"/>
      <c r="AOK295" s="120"/>
      <c r="AOL295" s="120"/>
      <c r="AOM295" s="120"/>
      <c r="AON295" s="120"/>
      <c r="AOO295" s="120"/>
      <c r="AOP295" s="120"/>
      <c r="AOQ295" s="120"/>
      <c r="AOR295" s="120"/>
      <c r="AOS295" s="120"/>
      <c r="AOT295" s="120"/>
      <c r="AOU295" s="120"/>
      <c r="AOV295" s="120"/>
      <c r="AOW295" s="120"/>
      <c r="AOX295" s="120"/>
      <c r="AOY295" s="120"/>
      <c r="AOZ295" s="120"/>
      <c r="APA295" s="120"/>
      <c r="APB295" s="120"/>
      <c r="APC295" s="120"/>
      <c r="APD295" s="120"/>
      <c r="APE295" s="120"/>
      <c r="APF295" s="120"/>
      <c r="APG295" s="120"/>
      <c r="APH295" s="120"/>
      <c r="API295" s="120"/>
      <c r="APJ295" s="120"/>
      <c r="APK295" s="120"/>
      <c r="APL295" s="120"/>
      <c r="APM295" s="120"/>
      <c r="APN295" s="120"/>
      <c r="APO295" s="120"/>
      <c r="APP295" s="120"/>
      <c r="APQ295" s="120"/>
      <c r="APR295" s="120"/>
      <c r="APS295" s="120"/>
      <c r="APT295" s="120"/>
      <c r="APU295" s="120"/>
      <c r="APV295" s="120"/>
      <c r="APW295" s="120"/>
      <c r="APX295" s="120"/>
      <c r="APY295" s="120"/>
      <c r="APZ295" s="120"/>
      <c r="AQA295" s="120"/>
      <c r="AQB295" s="120"/>
      <c r="AQC295" s="120"/>
      <c r="AQD295" s="120"/>
      <c r="AQE295" s="120"/>
      <c r="AQF295" s="120"/>
      <c r="AQG295" s="120"/>
      <c r="AQH295" s="120"/>
      <c r="AQI295" s="120"/>
      <c r="AQJ295" s="120"/>
      <c r="AQK295" s="120"/>
      <c r="AQL295" s="120"/>
      <c r="AQM295" s="120"/>
      <c r="AQN295" s="120"/>
      <c r="AQO295" s="120"/>
      <c r="AQP295" s="120"/>
      <c r="AQQ295" s="120"/>
      <c r="AQR295" s="120"/>
      <c r="AQS295" s="120"/>
      <c r="AQT295" s="120"/>
    </row>
    <row r="296" spans="1:1138" s="104" customFormat="1" ht="66.599999999999994" customHeight="1" x14ac:dyDescent="0.25">
      <c r="A296" s="114">
        <f>COUNTA($A$6:A295)</f>
        <v>137</v>
      </c>
      <c r="B296" s="114" t="s">
        <v>893</v>
      </c>
      <c r="C296" s="93">
        <v>55</v>
      </c>
      <c r="D296" s="93">
        <v>367</v>
      </c>
      <c r="E296" s="93" t="s">
        <v>760</v>
      </c>
      <c r="F296" s="93" t="s">
        <v>761</v>
      </c>
      <c r="G296" s="94" t="s">
        <v>23</v>
      </c>
      <c r="H296" s="95">
        <v>412.3</v>
      </c>
      <c r="I296" s="95">
        <v>412.3</v>
      </c>
      <c r="J296" s="95">
        <v>0</v>
      </c>
      <c r="K296" s="95">
        <f t="shared" si="17"/>
        <v>412.3</v>
      </c>
      <c r="L296" s="95">
        <f t="shared" si="16"/>
        <v>0</v>
      </c>
      <c r="M296" s="96"/>
      <c r="N296" s="96"/>
      <c r="O296" s="96"/>
      <c r="P296" s="96"/>
      <c r="Q296" s="96"/>
      <c r="R296" s="96"/>
      <c r="S296" s="103"/>
    </row>
    <row r="297" spans="1:1138" s="104" customFormat="1" ht="41.25" customHeight="1" x14ac:dyDescent="0.25">
      <c r="A297" s="378">
        <f>COUNTA($A$6:A296)</f>
        <v>138</v>
      </c>
      <c r="B297" s="378" t="s">
        <v>894</v>
      </c>
      <c r="C297" s="93">
        <v>55</v>
      </c>
      <c r="D297" s="93">
        <v>438</v>
      </c>
      <c r="E297" s="93" t="s">
        <v>760</v>
      </c>
      <c r="F297" s="93" t="s">
        <v>761</v>
      </c>
      <c r="G297" s="94" t="s">
        <v>23</v>
      </c>
      <c r="H297" s="95">
        <v>157.6</v>
      </c>
      <c r="I297" s="95">
        <v>157.6</v>
      </c>
      <c r="J297" s="95">
        <v>0</v>
      </c>
      <c r="K297" s="95">
        <f t="shared" si="17"/>
        <v>157.6</v>
      </c>
      <c r="L297" s="95">
        <f t="shared" si="16"/>
        <v>0</v>
      </c>
      <c r="M297" s="96"/>
      <c r="N297" s="96"/>
      <c r="O297" s="96"/>
      <c r="P297" s="96"/>
      <c r="Q297" s="96"/>
      <c r="R297" s="96"/>
      <c r="S297" s="103"/>
    </row>
    <row r="298" spans="1:1138" s="104" customFormat="1" ht="41.25" customHeight="1" x14ac:dyDescent="0.25">
      <c r="A298" s="379"/>
      <c r="B298" s="379"/>
      <c r="C298" s="93">
        <v>55</v>
      </c>
      <c r="D298" s="93">
        <v>368</v>
      </c>
      <c r="E298" s="93" t="s">
        <v>760</v>
      </c>
      <c r="F298" s="93" t="s">
        <v>761</v>
      </c>
      <c r="G298" s="94" t="s">
        <v>23</v>
      </c>
      <c r="H298" s="95">
        <v>336.1</v>
      </c>
      <c r="I298" s="95">
        <v>336.1</v>
      </c>
      <c r="J298" s="95">
        <v>0</v>
      </c>
      <c r="K298" s="95">
        <f t="shared" si="17"/>
        <v>336.1</v>
      </c>
      <c r="L298" s="95">
        <f t="shared" si="16"/>
        <v>0</v>
      </c>
      <c r="M298" s="96"/>
      <c r="N298" s="96"/>
      <c r="O298" s="96"/>
      <c r="P298" s="96"/>
      <c r="Q298" s="96"/>
      <c r="R298" s="96"/>
      <c r="S298" s="103"/>
    </row>
    <row r="299" spans="1:1138" s="96" customFormat="1" ht="35.450000000000003" customHeight="1" x14ac:dyDescent="0.25">
      <c r="A299" s="377">
        <f>COUNTA($A$6:A298)</f>
        <v>139</v>
      </c>
      <c r="B299" s="377" t="s">
        <v>895</v>
      </c>
      <c r="C299" s="93">
        <v>55</v>
      </c>
      <c r="D299" s="93">
        <v>479</v>
      </c>
      <c r="E299" s="93" t="s">
        <v>760</v>
      </c>
      <c r="F299" s="93" t="s">
        <v>761</v>
      </c>
      <c r="G299" s="94" t="s">
        <v>23</v>
      </c>
      <c r="H299" s="95">
        <v>196.4</v>
      </c>
      <c r="I299" s="95">
        <v>196.4</v>
      </c>
      <c r="J299" s="95">
        <v>0</v>
      </c>
      <c r="K299" s="95">
        <f t="shared" si="17"/>
        <v>196.4</v>
      </c>
      <c r="L299" s="95">
        <f t="shared" si="16"/>
        <v>0</v>
      </c>
      <c r="S299" s="101"/>
    </row>
    <row r="300" spans="1:1138" s="106" customFormat="1" ht="43.15" customHeight="1" x14ac:dyDescent="0.25">
      <c r="A300" s="378"/>
      <c r="B300" s="378"/>
      <c r="C300" s="93">
        <v>55</v>
      </c>
      <c r="D300" s="93">
        <v>443</v>
      </c>
      <c r="E300" s="93" t="s">
        <v>760</v>
      </c>
      <c r="F300" s="93" t="s">
        <v>761</v>
      </c>
      <c r="G300" s="94" t="s">
        <v>23</v>
      </c>
      <c r="H300" s="129">
        <v>151.6</v>
      </c>
      <c r="I300" s="130">
        <v>151.6</v>
      </c>
      <c r="J300" s="95">
        <v>0</v>
      </c>
      <c r="K300" s="95">
        <f t="shared" si="17"/>
        <v>151.6</v>
      </c>
      <c r="L300" s="95">
        <f t="shared" si="16"/>
        <v>0</v>
      </c>
      <c r="M300" s="96"/>
      <c r="N300" s="96"/>
      <c r="O300" s="96"/>
      <c r="P300" s="96"/>
      <c r="Q300" s="96"/>
      <c r="R300" s="96"/>
      <c r="S300" s="105"/>
    </row>
    <row r="301" spans="1:1138" ht="41.25" customHeight="1" x14ac:dyDescent="0.25">
      <c r="A301" s="378"/>
      <c r="B301" s="378"/>
      <c r="C301" s="98">
        <v>55</v>
      </c>
      <c r="D301" s="98">
        <v>394</v>
      </c>
      <c r="E301" s="98" t="s">
        <v>760</v>
      </c>
      <c r="F301" s="98" t="s">
        <v>761</v>
      </c>
      <c r="G301" s="99" t="s">
        <v>23</v>
      </c>
      <c r="H301" s="100">
        <v>169.2</v>
      </c>
      <c r="I301" s="100">
        <v>57.8</v>
      </c>
      <c r="J301" s="100">
        <v>111.4</v>
      </c>
      <c r="K301" s="100">
        <f t="shared" si="17"/>
        <v>169.2</v>
      </c>
      <c r="L301" s="100">
        <f t="shared" si="16"/>
        <v>0</v>
      </c>
      <c r="M301" s="96"/>
      <c r="N301" s="96"/>
      <c r="O301" s="96"/>
      <c r="P301" s="96"/>
      <c r="Q301" s="96"/>
      <c r="R301" s="96"/>
    </row>
    <row r="302" spans="1:1138" ht="41.25" customHeight="1" x14ac:dyDescent="0.25">
      <c r="A302" s="379"/>
      <c r="B302" s="379"/>
      <c r="C302" s="98">
        <v>55</v>
      </c>
      <c r="D302" s="98">
        <v>369</v>
      </c>
      <c r="E302" s="98" t="s">
        <v>760</v>
      </c>
      <c r="F302" s="98" t="s">
        <v>761</v>
      </c>
      <c r="G302" s="99" t="s">
        <v>23</v>
      </c>
      <c r="H302" s="100">
        <v>62.6</v>
      </c>
      <c r="I302" s="100">
        <v>62.6</v>
      </c>
      <c r="J302" s="100"/>
      <c r="K302" s="100">
        <f t="shared" si="17"/>
        <v>62.6</v>
      </c>
      <c r="L302" s="100">
        <f t="shared" si="16"/>
        <v>0</v>
      </c>
      <c r="M302" s="96"/>
      <c r="N302" s="96"/>
      <c r="O302" s="96"/>
      <c r="P302" s="96"/>
      <c r="Q302" s="96"/>
      <c r="R302" s="96"/>
    </row>
    <row r="303" spans="1:1138" ht="42" customHeight="1" x14ac:dyDescent="0.25">
      <c r="A303" s="377">
        <f>COUNTA($A$6:A302)</f>
        <v>140</v>
      </c>
      <c r="B303" s="377" t="s">
        <v>896</v>
      </c>
      <c r="C303" s="98">
        <v>55</v>
      </c>
      <c r="D303" s="98">
        <v>394</v>
      </c>
      <c r="E303" s="98" t="s">
        <v>760</v>
      </c>
      <c r="F303" s="98" t="s">
        <v>761</v>
      </c>
      <c r="G303" s="99" t="s">
        <v>23</v>
      </c>
      <c r="H303" s="100">
        <v>66.900000000000006</v>
      </c>
      <c r="I303" s="100">
        <v>66.900000000000006</v>
      </c>
      <c r="J303" s="100">
        <v>0</v>
      </c>
      <c r="K303" s="100">
        <f t="shared" si="17"/>
        <v>66.900000000000006</v>
      </c>
      <c r="L303" s="100">
        <f t="shared" si="16"/>
        <v>0</v>
      </c>
      <c r="M303" s="96"/>
      <c r="N303" s="96"/>
      <c r="O303" s="96"/>
      <c r="P303" s="96"/>
      <c r="Q303" s="96"/>
      <c r="R303" s="96"/>
    </row>
    <row r="304" spans="1:1138" ht="42" customHeight="1" x14ac:dyDescent="0.25">
      <c r="A304" s="378"/>
      <c r="B304" s="378"/>
      <c r="C304" s="93">
        <v>55</v>
      </c>
      <c r="D304" s="93">
        <v>393</v>
      </c>
      <c r="E304" s="93" t="s">
        <v>760</v>
      </c>
      <c r="F304" s="93" t="s">
        <v>761</v>
      </c>
      <c r="G304" s="94" t="s">
        <v>23</v>
      </c>
      <c r="H304" s="95">
        <v>137.30000000000001</v>
      </c>
      <c r="I304" s="95">
        <v>137.30000000000001</v>
      </c>
      <c r="J304" s="95">
        <v>0</v>
      </c>
      <c r="K304" s="95">
        <f t="shared" si="17"/>
        <v>137.30000000000001</v>
      </c>
      <c r="L304" s="95">
        <f t="shared" si="16"/>
        <v>0</v>
      </c>
      <c r="M304" s="96"/>
      <c r="N304" s="96"/>
      <c r="O304" s="96"/>
      <c r="P304" s="96"/>
      <c r="Q304" s="96"/>
      <c r="R304" s="96"/>
    </row>
    <row r="305" spans="1:19" s="104" customFormat="1" ht="42" customHeight="1" x14ac:dyDescent="0.25">
      <c r="A305" s="379"/>
      <c r="B305" s="379"/>
      <c r="C305" s="102">
        <v>63</v>
      </c>
      <c r="D305" s="93">
        <v>208</v>
      </c>
      <c r="E305" s="93" t="s">
        <v>760</v>
      </c>
      <c r="F305" s="93" t="s">
        <v>761</v>
      </c>
      <c r="G305" s="94" t="s">
        <v>23</v>
      </c>
      <c r="H305" s="95">
        <v>67.099999999999994</v>
      </c>
      <c r="I305" s="95">
        <v>67.099999999999994</v>
      </c>
      <c r="J305" s="95">
        <v>0</v>
      </c>
      <c r="K305" s="95">
        <f t="shared" si="17"/>
        <v>67.099999999999994</v>
      </c>
      <c r="L305" s="95">
        <f t="shared" si="16"/>
        <v>0</v>
      </c>
      <c r="M305" s="96"/>
      <c r="N305" s="96"/>
      <c r="O305" s="96"/>
      <c r="P305" s="96"/>
      <c r="Q305" s="96"/>
      <c r="R305" s="96"/>
      <c r="S305" s="103"/>
    </row>
    <row r="306" spans="1:19" s="104" customFormat="1" ht="48.6" customHeight="1" x14ac:dyDescent="0.25">
      <c r="A306" s="377">
        <f>COUNTA($A$6:A305)</f>
        <v>141</v>
      </c>
      <c r="B306" s="377" t="s">
        <v>897</v>
      </c>
      <c r="C306" s="102">
        <v>63</v>
      </c>
      <c r="D306" s="93">
        <v>209</v>
      </c>
      <c r="E306" s="98" t="s">
        <v>760</v>
      </c>
      <c r="F306" s="98" t="s">
        <v>761</v>
      </c>
      <c r="G306" s="99" t="s">
        <v>23</v>
      </c>
      <c r="H306" s="100">
        <v>122.4</v>
      </c>
      <c r="I306" s="100">
        <v>122.4</v>
      </c>
      <c r="J306" s="100">
        <v>0</v>
      </c>
      <c r="K306" s="100">
        <f t="shared" si="17"/>
        <v>122.4</v>
      </c>
      <c r="L306" s="100">
        <f t="shared" si="16"/>
        <v>0</v>
      </c>
      <c r="M306" s="96"/>
      <c r="N306" s="96"/>
      <c r="O306" s="96"/>
      <c r="P306" s="96"/>
      <c r="Q306" s="96"/>
      <c r="R306" s="96"/>
      <c r="S306" s="103"/>
    </row>
    <row r="307" spans="1:19" ht="48.6" customHeight="1" x14ac:dyDescent="0.25">
      <c r="A307" s="378"/>
      <c r="B307" s="378"/>
      <c r="C307" s="107">
        <v>55</v>
      </c>
      <c r="D307" s="107">
        <v>392</v>
      </c>
      <c r="E307" s="93" t="s">
        <v>760</v>
      </c>
      <c r="F307" s="93" t="s">
        <v>761</v>
      </c>
      <c r="G307" s="94" t="s">
        <v>23</v>
      </c>
      <c r="H307" s="95">
        <v>83.2</v>
      </c>
      <c r="I307" s="95">
        <v>83.2</v>
      </c>
      <c r="J307" s="95">
        <v>0</v>
      </c>
      <c r="K307" s="95">
        <f t="shared" si="17"/>
        <v>83.2</v>
      </c>
      <c r="L307" s="95">
        <f t="shared" si="16"/>
        <v>0</v>
      </c>
      <c r="M307" s="96"/>
      <c r="N307" s="96"/>
      <c r="O307" s="96"/>
      <c r="P307" s="96"/>
      <c r="Q307" s="96"/>
      <c r="R307" s="96"/>
    </row>
    <row r="308" spans="1:19" ht="48.6" customHeight="1" x14ac:dyDescent="0.25">
      <c r="A308" s="379"/>
      <c r="B308" s="379"/>
      <c r="C308" s="93">
        <v>55</v>
      </c>
      <c r="D308" s="93">
        <v>391</v>
      </c>
      <c r="E308" s="93" t="s">
        <v>760</v>
      </c>
      <c r="F308" s="93" t="s">
        <v>761</v>
      </c>
      <c r="G308" s="94" t="s">
        <v>23</v>
      </c>
      <c r="H308" s="95">
        <v>141.5</v>
      </c>
      <c r="I308" s="95">
        <v>139.1</v>
      </c>
      <c r="J308" s="95">
        <v>2.4</v>
      </c>
      <c r="K308" s="95">
        <f t="shared" si="17"/>
        <v>141.5</v>
      </c>
      <c r="L308" s="95">
        <f t="shared" si="16"/>
        <v>0</v>
      </c>
      <c r="M308" s="96"/>
      <c r="N308" s="96"/>
      <c r="O308" s="96"/>
      <c r="P308" s="96"/>
      <c r="Q308" s="96"/>
      <c r="R308" s="96"/>
    </row>
    <row r="309" spans="1:19" ht="41.25" customHeight="1" x14ac:dyDescent="0.25">
      <c r="A309" s="377">
        <f>COUNTA($A$6:A308)</f>
        <v>142</v>
      </c>
      <c r="B309" s="377" t="s">
        <v>267</v>
      </c>
      <c r="C309" s="98">
        <v>55</v>
      </c>
      <c r="D309" s="98">
        <v>391</v>
      </c>
      <c r="E309" s="98" t="s">
        <v>760</v>
      </c>
      <c r="F309" s="98" t="s">
        <v>761</v>
      </c>
      <c r="G309" s="99" t="s">
        <v>23</v>
      </c>
      <c r="H309" s="100">
        <v>76.099999999999994</v>
      </c>
      <c r="I309" s="100">
        <v>76.099999999999994</v>
      </c>
      <c r="J309" s="100">
        <v>0</v>
      </c>
      <c r="K309" s="100">
        <f t="shared" si="17"/>
        <v>76.099999999999994</v>
      </c>
      <c r="L309" s="100">
        <f t="shared" si="16"/>
        <v>0</v>
      </c>
      <c r="M309" s="96"/>
      <c r="N309" s="96"/>
      <c r="O309" s="96"/>
      <c r="P309" s="96"/>
      <c r="Q309" s="96"/>
      <c r="R309" s="96"/>
    </row>
    <row r="310" spans="1:19" ht="37.9" customHeight="1" x14ac:dyDescent="0.25">
      <c r="A310" s="378"/>
      <c r="B310" s="378"/>
      <c r="C310" s="93">
        <v>55</v>
      </c>
      <c r="D310" s="93">
        <v>390</v>
      </c>
      <c r="E310" s="93" t="s">
        <v>760</v>
      </c>
      <c r="F310" s="93" t="s">
        <v>761</v>
      </c>
      <c r="G310" s="94" t="s">
        <v>23</v>
      </c>
      <c r="H310" s="95">
        <v>189.4</v>
      </c>
      <c r="I310" s="95">
        <v>189.4</v>
      </c>
      <c r="J310" s="95">
        <v>0</v>
      </c>
      <c r="K310" s="95">
        <f t="shared" si="17"/>
        <v>189.4</v>
      </c>
      <c r="L310" s="95">
        <f t="shared" si="16"/>
        <v>0</v>
      </c>
      <c r="M310" s="96"/>
      <c r="N310" s="96"/>
      <c r="O310" s="96"/>
      <c r="P310" s="96"/>
      <c r="Q310" s="96"/>
      <c r="R310" s="96"/>
    </row>
    <row r="311" spans="1:19" s="104" customFormat="1" ht="41.25" customHeight="1" x14ac:dyDescent="0.25">
      <c r="A311" s="378"/>
      <c r="B311" s="378"/>
      <c r="C311" s="93">
        <v>55</v>
      </c>
      <c r="D311" s="93">
        <v>537</v>
      </c>
      <c r="E311" s="93" t="s">
        <v>760</v>
      </c>
      <c r="F311" s="93" t="s">
        <v>761</v>
      </c>
      <c r="G311" s="94" t="s">
        <v>23</v>
      </c>
      <c r="H311" s="95">
        <v>203.2</v>
      </c>
      <c r="I311" s="95">
        <v>203.2</v>
      </c>
      <c r="J311" s="95">
        <v>0</v>
      </c>
      <c r="K311" s="95">
        <f t="shared" si="17"/>
        <v>203.2</v>
      </c>
      <c r="L311" s="95">
        <f t="shared" si="16"/>
        <v>0</v>
      </c>
      <c r="M311" s="96"/>
      <c r="N311" s="96"/>
      <c r="O311" s="96"/>
      <c r="P311" s="96"/>
      <c r="Q311" s="96"/>
      <c r="R311" s="96"/>
      <c r="S311" s="103"/>
    </row>
    <row r="312" spans="1:19" s="104" customFormat="1" ht="41.25" customHeight="1" x14ac:dyDescent="0.25">
      <c r="A312" s="378"/>
      <c r="B312" s="378"/>
      <c r="C312" s="93">
        <v>63</v>
      </c>
      <c r="D312" s="93">
        <v>139</v>
      </c>
      <c r="E312" s="93" t="s">
        <v>760</v>
      </c>
      <c r="F312" s="93" t="s">
        <v>761</v>
      </c>
      <c r="G312" s="94" t="s">
        <v>23</v>
      </c>
      <c r="H312" s="95">
        <v>227.1</v>
      </c>
      <c r="I312" s="95">
        <v>227.1</v>
      </c>
      <c r="J312" s="95">
        <v>0</v>
      </c>
      <c r="K312" s="95">
        <f t="shared" si="17"/>
        <v>227.1</v>
      </c>
      <c r="L312" s="95">
        <f t="shared" si="16"/>
        <v>0</v>
      </c>
      <c r="M312" s="96"/>
      <c r="N312" s="96"/>
      <c r="O312" s="96"/>
      <c r="P312" s="96"/>
      <c r="Q312" s="96"/>
      <c r="R312" s="96"/>
      <c r="S312" s="103"/>
    </row>
    <row r="313" spans="1:19" s="106" customFormat="1" ht="42" customHeight="1" x14ac:dyDescent="0.25">
      <c r="A313" s="379"/>
      <c r="B313" s="379"/>
      <c r="C313" s="93">
        <v>55</v>
      </c>
      <c r="D313" s="93">
        <v>444</v>
      </c>
      <c r="E313" s="93" t="s">
        <v>760</v>
      </c>
      <c r="F313" s="93" t="s">
        <v>761</v>
      </c>
      <c r="G313" s="94" t="s">
        <v>23</v>
      </c>
      <c r="H313" s="95">
        <v>163.5</v>
      </c>
      <c r="I313" s="95">
        <v>46.7</v>
      </c>
      <c r="J313" s="95">
        <v>0</v>
      </c>
      <c r="K313" s="95">
        <f t="shared" si="17"/>
        <v>46.7</v>
      </c>
      <c r="L313" s="95">
        <f t="shared" si="16"/>
        <v>116.8</v>
      </c>
      <c r="M313" s="96"/>
      <c r="N313" s="96"/>
      <c r="O313" s="96"/>
      <c r="P313" s="96"/>
      <c r="Q313" s="96"/>
      <c r="R313" s="96"/>
      <c r="S313" s="105"/>
    </row>
    <row r="314" spans="1:19" ht="40.9" customHeight="1" x14ac:dyDescent="0.25">
      <c r="A314" s="377">
        <f>COUNTA($A$6:A312)</f>
        <v>143</v>
      </c>
      <c r="B314" s="377" t="s">
        <v>271</v>
      </c>
      <c r="C314" s="93">
        <v>55</v>
      </c>
      <c r="D314" s="93">
        <v>390</v>
      </c>
      <c r="E314" s="93" t="s">
        <v>760</v>
      </c>
      <c r="F314" s="93" t="s">
        <v>761</v>
      </c>
      <c r="G314" s="94" t="s">
        <v>23</v>
      </c>
      <c r="H314" s="95">
        <v>99.1</v>
      </c>
      <c r="I314" s="95">
        <v>99.1</v>
      </c>
      <c r="J314" s="95">
        <v>0</v>
      </c>
      <c r="K314" s="95">
        <f t="shared" si="17"/>
        <v>99.1</v>
      </c>
      <c r="L314" s="95">
        <f t="shared" si="16"/>
        <v>0</v>
      </c>
      <c r="M314" s="96"/>
      <c r="N314" s="96"/>
      <c r="O314" s="96"/>
      <c r="P314" s="96"/>
      <c r="Q314" s="96"/>
      <c r="R314" s="96"/>
    </row>
    <row r="315" spans="1:19" s="116" customFormat="1" ht="41.25" customHeight="1" x14ac:dyDescent="0.25">
      <c r="A315" s="378"/>
      <c r="B315" s="378"/>
      <c r="C315" s="107">
        <v>55</v>
      </c>
      <c r="D315" s="107">
        <v>451</v>
      </c>
      <c r="E315" s="107" t="s">
        <v>760</v>
      </c>
      <c r="F315" s="107" t="s">
        <v>761</v>
      </c>
      <c r="G315" s="108" t="s">
        <v>23</v>
      </c>
      <c r="H315" s="109">
        <v>161.1</v>
      </c>
      <c r="I315" s="109">
        <v>161.1</v>
      </c>
      <c r="J315" s="109">
        <v>0</v>
      </c>
      <c r="K315" s="109">
        <f t="shared" si="17"/>
        <v>161.1</v>
      </c>
      <c r="L315" s="109">
        <f t="shared" si="16"/>
        <v>0</v>
      </c>
      <c r="M315" s="96"/>
      <c r="N315" s="96"/>
      <c r="O315" s="96"/>
      <c r="P315" s="96"/>
      <c r="Q315" s="96"/>
      <c r="R315" s="96"/>
      <c r="S315" s="115"/>
    </row>
    <row r="316" spans="1:19" s="106" customFormat="1" ht="45" customHeight="1" x14ac:dyDescent="0.25">
      <c r="A316" s="378"/>
      <c r="B316" s="378"/>
      <c r="C316" s="102">
        <v>63</v>
      </c>
      <c r="D316" s="93">
        <v>316</v>
      </c>
      <c r="E316" s="93" t="s">
        <v>760</v>
      </c>
      <c r="F316" s="93" t="s">
        <v>761</v>
      </c>
      <c r="G316" s="94" t="s">
        <v>23</v>
      </c>
      <c r="H316" s="95">
        <v>160.30000000000001</v>
      </c>
      <c r="I316" s="95">
        <v>160.30000000000001</v>
      </c>
      <c r="J316" s="95">
        <v>0</v>
      </c>
      <c r="K316" s="95">
        <f>I316+J316</f>
        <v>160.30000000000001</v>
      </c>
      <c r="L316" s="95">
        <f>+H316-K316</f>
        <v>0</v>
      </c>
      <c r="M316" s="96"/>
      <c r="N316" s="96"/>
      <c r="O316" s="96"/>
      <c r="P316" s="96"/>
      <c r="Q316" s="96"/>
      <c r="R316" s="96"/>
      <c r="S316" s="105"/>
    </row>
    <row r="317" spans="1:19" s="106" customFormat="1" ht="42" customHeight="1" x14ac:dyDescent="0.25">
      <c r="A317" s="378"/>
      <c r="B317" s="378"/>
      <c r="C317" s="93">
        <v>63</v>
      </c>
      <c r="D317" s="93">
        <v>232</v>
      </c>
      <c r="E317" s="93" t="s">
        <v>760</v>
      </c>
      <c r="F317" s="93" t="s">
        <v>761</v>
      </c>
      <c r="G317" s="94" t="s">
        <v>23</v>
      </c>
      <c r="H317" s="95">
        <v>174.4</v>
      </c>
      <c r="I317" s="95">
        <v>174.4</v>
      </c>
      <c r="J317" s="95">
        <v>0</v>
      </c>
      <c r="K317" s="95">
        <f t="shared" ref="K317:K330" si="18">I317+J317</f>
        <v>174.4</v>
      </c>
      <c r="L317" s="95">
        <f t="shared" ref="L317:L330" si="19">+H317-K317</f>
        <v>0</v>
      </c>
      <c r="M317" s="96"/>
      <c r="N317" s="96"/>
      <c r="O317" s="96"/>
      <c r="P317" s="96"/>
      <c r="Q317" s="96"/>
      <c r="R317" s="96"/>
      <c r="S317" s="105"/>
    </row>
    <row r="318" spans="1:19" s="106" customFormat="1" ht="42" customHeight="1" x14ac:dyDescent="0.25">
      <c r="A318" s="379"/>
      <c r="B318" s="379"/>
      <c r="C318" s="93">
        <v>55</v>
      </c>
      <c r="D318" s="93">
        <v>444</v>
      </c>
      <c r="E318" s="93" t="s">
        <v>760</v>
      </c>
      <c r="F318" s="93" t="s">
        <v>761</v>
      </c>
      <c r="G318" s="94" t="s">
        <v>23</v>
      </c>
      <c r="H318" s="95">
        <v>118.4</v>
      </c>
      <c r="I318" s="95">
        <v>33.799999999999997</v>
      </c>
      <c r="J318" s="95">
        <v>0</v>
      </c>
      <c r="K318" s="95">
        <f t="shared" si="18"/>
        <v>33.799999999999997</v>
      </c>
      <c r="L318" s="95">
        <f t="shared" si="19"/>
        <v>84.600000000000009</v>
      </c>
      <c r="M318" s="96"/>
      <c r="N318" s="96"/>
      <c r="O318" s="96"/>
      <c r="P318" s="96"/>
      <c r="Q318" s="96"/>
      <c r="R318" s="96"/>
      <c r="S318" s="105"/>
    </row>
    <row r="319" spans="1:19" s="104" customFormat="1" ht="41.25" customHeight="1" x14ac:dyDescent="0.25">
      <c r="A319" s="377">
        <f>COUNTA($A$6:A316)</f>
        <v>144</v>
      </c>
      <c r="B319" s="377" t="s">
        <v>898</v>
      </c>
      <c r="C319" s="93">
        <v>63</v>
      </c>
      <c r="D319" s="93">
        <v>143</v>
      </c>
      <c r="E319" s="93" t="s">
        <v>760</v>
      </c>
      <c r="F319" s="93" t="s">
        <v>761</v>
      </c>
      <c r="G319" s="94" t="s">
        <v>23</v>
      </c>
      <c r="H319" s="95">
        <v>454</v>
      </c>
      <c r="I319" s="95">
        <v>454</v>
      </c>
      <c r="J319" s="95">
        <v>0</v>
      </c>
      <c r="K319" s="95">
        <f t="shared" si="18"/>
        <v>454</v>
      </c>
      <c r="L319" s="95">
        <f t="shared" si="19"/>
        <v>0</v>
      </c>
      <c r="M319" s="96"/>
      <c r="N319" s="96"/>
      <c r="O319" s="96"/>
      <c r="P319" s="96"/>
      <c r="Q319" s="96"/>
      <c r="R319" s="96"/>
      <c r="S319" s="103"/>
    </row>
    <row r="320" spans="1:19" s="104" customFormat="1" ht="41.25" customHeight="1" x14ac:dyDescent="0.25">
      <c r="A320" s="378"/>
      <c r="B320" s="378"/>
      <c r="C320" s="93">
        <v>63</v>
      </c>
      <c r="D320" s="93">
        <v>271</v>
      </c>
      <c r="E320" s="93" t="s">
        <v>760</v>
      </c>
      <c r="F320" s="93" t="s">
        <v>761</v>
      </c>
      <c r="G320" s="94" t="s">
        <v>23</v>
      </c>
      <c r="H320" s="95">
        <v>276</v>
      </c>
      <c r="I320" s="95">
        <v>276</v>
      </c>
      <c r="J320" s="95">
        <v>0</v>
      </c>
      <c r="K320" s="95">
        <f t="shared" si="18"/>
        <v>276</v>
      </c>
      <c r="L320" s="95">
        <f t="shared" si="19"/>
        <v>0</v>
      </c>
      <c r="M320" s="96"/>
      <c r="N320" s="96"/>
      <c r="O320" s="96"/>
      <c r="P320" s="96"/>
      <c r="Q320" s="96"/>
      <c r="R320" s="96"/>
      <c r="S320" s="103"/>
    </row>
    <row r="321" spans="1:19" s="104" customFormat="1" ht="41.25" customHeight="1" x14ac:dyDescent="0.25">
      <c r="A321" s="379"/>
      <c r="B321" s="379"/>
      <c r="C321" s="93">
        <v>63</v>
      </c>
      <c r="D321" s="93">
        <v>232</v>
      </c>
      <c r="E321" s="93" t="s">
        <v>760</v>
      </c>
      <c r="F321" s="93" t="s">
        <v>761</v>
      </c>
      <c r="G321" s="94" t="s">
        <v>23</v>
      </c>
      <c r="H321" s="95">
        <v>233.7</v>
      </c>
      <c r="I321" s="95">
        <v>233.7</v>
      </c>
      <c r="J321" s="95">
        <v>0</v>
      </c>
      <c r="K321" s="95">
        <f t="shared" si="18"/>
        <v>233.7</v>
      </c>
      <c r="L321" s="95">
        <f t="shared" si="19"/>
        <v>0</v>
      </c>
      <c r="M321" s="96"/>
      <c r="N321" s="96"/>
      <c r="O321" s="96"/>
      <c r="P321" s="96"/>
      <c r="Q321" s="96"/>
      <c r="R321" s="96"/>
      <c r="S321" s="103"/>
    </row>
    <row r="322" spans="1:19" s="104" customFormat="1" ht="41.25" customHeight="1" x14ac:dyDescent="0.25">
      <c r="A322" s="384">
        <f>COUNTA($A$6:A320)</f>
        <v>145</v>
      </c>
      <c r="B322" s="377" t="s">
        <v>899</v>
      </c>
      <c r="C322" s="93">
        <v>55</v>
      </c>
      <c r="D322" s="93">
        <v>445</v>
      </c>
      <c r="E322" s="93" t="s">
        <v>760</v>
      </c>
      <c r="F322" s="93" t="s">
        <v>761</v>
      </c>
      <c r="G322" s="94" t="s">
        <v>23</v>
      </c>
      <c r="H322" s="95">
        <v>198.4</v>
      </c>
      <c r="I322" s="95">
        <v>198.4</v>
      </c>
      <c r="J322" s="95">
        <v>0</v>
      </c>
      <c r="K322" s="95">
        <f t="shared" si="18"/>
        <v>198.4</v>
      </c>
      <c r="L322" s="95">
        <f t="shared" si="19"/>
        <v>0</v>
      </c>
      <c r="M322" s="96"/>
      <c r="N322" s="96"/>
      <c r="O322" s="96"/>
      <c r="P322" s="96"/>
      <c r="Q322" s="96"/>
      <c r="R322" s="96"/>
      <c r="S322" s="103"/>
    </row>
    <row r="323" spans="1:19" s="104" customFormat="1" ht="41.25" customHeight="1" x14ac:dyDescent="0.25">
      <c r="A323" s="393"/>
      <c r="B323" s="378"/>
      <c r="C323" s="93">
        <v>63</v>
      </c>
      <c r="D323" s="93">
        <v>140</v>
      </c>
      <c r="E323" s="93" t="s">
        <v>760</v>
      </c>
      <c r="F323" s="93" t="s">
        <v>761</v>
      </c>
      <c r="G323" s="94" t="s">
        <v>23</v>
      </c>
      <c r="H323" s="95">
        <v>163.30000000000001</v>
      </c>
      <c r="I323" s="95">
        <v>163.30000000000001</v>
      </c>
      <c r="J323" s="95">
        <v>0</v>
      </c>
      <c r="K323" s="95">
        <f t="shared" si="18"/>
        <v>163.30000000000001</v>
      </c>
      <c r="L323" s="95">
        <f t="shared" si="19"/>
        <v>0</v>
      </c>
      <c r="M323" s="96"/>
      <c r="N323" s="96"/>
      <c r="O323" s="96"/>
      <c r="P323" s="96"/>
      <c r="Q323" s="96"/>
      <c r="R323" s="96"/>
      <c r="S323" s="103"/>
    </row>
    <row r="324" spans="1:19" s="104" customFormat="1" ht="41.25" customHeight="1" x14ac:dyDescent="0.25">
      <c r="A324" s="393"/>
      <c r="B324" s="379"/>
      <c r="C324" s="93">
        <v>63</v>
      </c>
      <c r="D324" s="93">
        <v>139</v>
      </c>
      <c r="E324" s="93" t="s">
        <v>760</v>
      </c>
      <c r="F324" s="93" t="s">
        <v>761</v>
      </c>
      <c r="G324" s="94" t="s">
        <v>23</v>
      </c>
      <c r="H324" s="95">
        <v>165.7</v>
      </c>
      <c r="I324" s="95">
        <v>165.7</v>
      </c>
      <c r="J324" s="95">
        <v>0</v>
      </c>
      <c r="K324" s="95">
        <f t="shared" si="18"/>
        <v>165.7</v>
      </c>
      <c r="L324" s="95">
        <f t="shared" si="19"/>
        <v>0</v>
      </c>
      <c r="M324" s="96"/>
      <c r="N324" s="96"/>
      <c r="O324" s="96"/>
      <c r="P324" s="96"/>
      <c r="Q324" s="96"/>
      <c r="R324" s="96"/>
      <c r="S324" s="103"/>
    </row>
    <row r="325" spans="1:19" s="104" customFormat="1" ht="49.9" customHeight="1" x14ac:dyDescent="0.25">
      <c r="A325" s="111">
        <f>COUNTA($A$6:A324)</f>
        <v>146</v>
      </c>
      <c r="B325" s="111" t="s">
        <v>900</v>
      </c>
      <c r="C325" s="93">
        <v>55</v>
      </c>
      <c r="D325" s="93">
        <v>586</v>
      </c>
      <c r="E325" s="93" t="s">
        <v>760</v>
      </c>
      <c r="F325" s="93" t="s">
        <v>761</v>
      </c>
      <c r="G325" s="94" t="s">
        <v>23</v>
      </c>
      <c r="H325" s="95">
        <v>119</v>
      </c>
      <c r="I325" s="95">
        <v>119</v>
      </c>
      <c r="J325" s="95">
        <v>0</v>
      </c>
      <c r="K325" s="95">
        <f t="shared" si="18"/>
        <v>119</v>
      </c>
      <c r="L325" s="95">
        <f t="shared" si="19"/>
        <v>0</v>
      </c>
      <c r="M325" s="96"/>
      <c r="N325" s="96"/>
      <c r="O325" s="96"/>
      <c r="P325" s="96"/>
      <c r="Q325" s="96"/>
      <c r="R325" s="96"/>
      <c r="S325" s="103"/>
    </row>
    <row r="326" spans="1:19" s="104" customFormat="1" ht="46.9" customHeight="1" x14ac:dyDescent="0.25">
      <c r="A326" s="111">
        <f>COUNTA($A$6:A325)</f>
        <v>147</v>
      </c>
      <c r="B326" s="111" t="s">
        <v>901</v>
      </c>
      <c r="C326" s="93">
        <v>55</v>
      </c>
      <c r="D326" s="93">
        <v>586</v>
      </c>
      <c r="E326" s="93" t="s">
        <v>760</v>
      </c>
      <c r="F326" s="93" t="s">
        <v>761</v>
      </c>
      <c r="G326" s="94" t="s">
        <v>23</v>
      </c>
      <c r="H326" s="95">
        <v>119</v>
      </c>
      <c r="I326" s="95">
        <v>119</v>
      </c>
      <c r="J326" s="95">
        <v>0</v>
      </c>
      <c r="K326" s="95">
        <f t="shared" si="18"/>
        <v>119</v>
      </c>
      <c r="L326" s="95">
        <f t="shared" si="19"/>
        <v>0</v>
      </c>
      <c r="M326" s="96"/>
      <c r="N326" s="96"/>
      <c r="O326" s="96"/>
      <c r="P326" s="96"/>
      <c r="Q326" s="96"/>
      <c r="R326" s="96"/>
      <c r="S326" s="103"/>
    </row>
    <row r="327" spans="1:19" s="104" customFormat="1" ht="41.25" customHeight="1" x14ac:dyDescent="0.25">
      <c r="A327" s="111">
        <f>COUNTA($A$6:A326)</f>
        <v>148</v>
      </c>
      <c r="B327" s="111" t="s">
        <v>902</v>
      </c>
      <c r="C327" s="93">
        <v>55</v>
      </c>
      <c r="D327" s="93">
        <v>566</v>
      </c>
      <c r="E327" s="93" t="s">
        <v>760</v>
      </c>
      <c r="F327" s="93" t="s">
        <v>761</v>
      </c>
      <c r="G327" s="94" t="s">
        <v>23</v>
      </c>
      <c r="H327" s="95">
        <v>307.5</v>
      </c>
      <c r="I327" s="95">
        <v>307.5</v>
      </c>
      <c r="J327" s="95">
        <v>0</v>
      </c>
      <c r="K327" s="95">
        <f t="shared" si="18"/>
        <v>307.5</v>
      </c>
      <c r="L327" s="95">
        <f t="shared" si="19"/>
        <v>0</v>
      </c>
      <c r="M327" s="96"/>
      <c r="N327" s="96"/>
      <c r="O327" s="96"/>
      <c r="P327" s="96"/>
      <c r="Q327" s="96"/>
      <c r="R327" s="96"/>
      <c r="S327" s="103"/>
    </row>
    <row r="328" spans="1:19" s="104" customFormat="1" ht="84.6" customHeight="1" x14ac:dyDescent="0.25">
      <c r="A328" s="111">
        <f>COUNTA($A$6:A327)</f>
        <v>149</v>
      </c>
      <c r="B328" s="111" t="s">
        <v>903</v>
      </c>
      <c r="C328" s="93">
        <v>55</v>
      </c>
      <c r="D328" s="93">
        <v>522</v>
      </c>
      <c r="E328" s="93" t="s">
        <v>760</v>
      </c>
      <c r="F328" s="93" t="s">
        <v>761</v>
      </c>
      <c r="G328" s="94" t="s">
        <v>23</v>
      </c>
      <c r="H328" s="95">
        <v>181.1</v>
      </c>
      <c r="I328" s="95">
        <v>181.1</v>
      </c>
      <c r="J328" s="95">
        <v>0</v>
      </c>
      <c r="K328" s="95">
        <f t="shared" si="18"/>
        <v>181.1</v>
      </c>
      <c r="L328" s="95">
        <f t="shared" si="19"/>
        <v>0</v>
      </c>
      <c r="M328" s="96"/>
      <c r="N328" s="96"/>
      <c r="O328" s="96"/>
      <c r="P328" s="96"/>
      <c r="Q328" s="96"/>
      <c r="R328" s="96"/>
      <c r="S328" s="103"/>
    </row>
    <row r="329" spans="1:19" s="104" customFormat="1" ht="41.25" customHeight="1" x14ac:dyDescent="0.25">
      <c r="A329" s="377">
        <f>COUNTA($A$6:A328)</f>
        <v>150</v>
      </c>
      <c r="B329" s="377" t="s">
        <v>904</v>
      </c>
      <c r="C329" s="93">
        <v>55</v>
      </c>
      <c r="D329" s="93">
        <v>544</v>
      </c>
      <c r="E329" s="93" t="s">
        <v>760</v>
      </c>
      <c r="F329" s="93" t="s">
        <v>761</v>
      </c>
      <c r="G329" s="94" t="s">
        <v>23</v>
      </c>
      <c r="H329" s="95">
        <v>106.1</v>
      </c>
      <c r="I329" s="95">
        <v>106.1</v>
      </c>
      <c r="J329" s="95">
        <v>0</v>
      </c>
      <c r="K329" s="95">
        <f t="shared" si="18"/>
        <v>106.1</v>
      </c>
      <c r="L329" s="95">
        <f t="shared" si="19"/>
        <v>0</v>
      </c>
      <c r="M329" s="96"/>
      <c r="N329" s="96"/>
      <c r="O329" s="96"/>
      <c r="P329" s="96"/>
      <c r="Q329" s="96"/>
      <c r="R329" s="96"/>
      <c r="S329" s="103"/>
    </row>
    <row r="330" spans="1:19" s="104" customFormat="1" ht="41.25" customHeight="1" x14ac:dyDescent="0.25">
      <c r="A330" s="379"/>
      <c r="B330" s="379"/>
      <c r="C330" s="93">
        <v>55</v>
      </c>
      <c r="D330" s="93">
        <v>522</v>
      </c>
      <c r="E330" s="93" t="s">
        <v>760</v>
      </c>
      <c r="F330" s="93" t="s">
        <v>761</v>
      </c>
      <c r="G330" s="94" t="s">
        <v>23</v>
      </c>
      <c r="H330" s="95">
        <v>56</v>
      </c>
      <c r="I330" s="95">
        <v>56</v>
      </c>
      <c r="J330" s="95">
        <v>0</v>
      </c>
      <c r="K330" s="95">
        <f t="shared" si="18"/>
        <v>56</v>
      </c>
      <c r="L330" s="95">
        <f t="shared" si="19"/>
        <v>0</v>
      </c>
      <c r="M330" s="96"/>
      <c r="N330" s="96"/>
      <c r="O330" s="96"/>
      <c r="P330" s="96"/>
      <c r="Q330" s="96"/>
      <c r="R330" s="96"/>
      <c r="S330" s="103"/>
    </row>
    <row r="331" spans="1:19" s="104" customFormat="1" ht="42" customHeight="1" x14ac:dyDescent="0.25">
      <c r="A331" s="377">
        <f>COUNTA($A$6:A330)</f>
        <v>151</v>
      </c>
      <c r="B331" s="377" t="s">
        <v>905</v>
      </c>
      <c r="C331" s="93">
        <v>63</v>
      </c>
      <c r="D331" s="93">
        <v>212</v>
      </c>
      <c r="E331" s="93" t="s">
        <v>760</v>
      </c>
      <c r="F331" s="93" t="s">
        <v>761</v>
      </c>
      <c r="G331" s="94" t="s">
        <v>23</v>
      </c>
      <c r="H331" s="95">
        <v>67.3</v>
      </c>
      <c r="I331" s="95">
        <v>67.3</v>
      </c>
      <c r="J331" s="95">
        <v>0</v>
      </c>
      <c r="K331" s="95">
        <f>I331+J331</f>
        <v>67.3</v>
      </c>
      <c r="L331" s="95">
        <f>+H331-K331</f>
        <v>0</v>
      </c>
      <c r="M331" s="96"/>
      <c r="N331" s="96"/>
      <c r="O331" s="96"/>
      <c r="P331" s="96"/>
      <c r="Q331" s="96"/>
      <c r="R331" s="96"/>
      <c r="S331" s="103"/>
    </row>
    <row r="332" spans="1:19" s="104" customFormat="1" ht="42" customHeight="1" x14ac:dyDescent="0.25">
      <c r="A332" s="378"/>
      <c r="B332" s="378"/>
      <c r="C332" s="93">
        <v>63</v>
      </c>
      <c r="D332" s="93">
        <v>264</v>
      </c>
      <c r="E332" s="93" t="s">
        <v>760</v>
      </c>
      <c r="F332" s="93" t="s">
        <v>761</v>
      </c>
      <c r="G332" s="94" t="s">
        <v>23</v>
      </c>
      <c r="H332" s="95">
        <v>5.2</v>
      </c>
      <c r="I332" s="95">
        <v>5.2</v>
      </c>
      <c r="J332" s="95">
        <v>0</v>
      </c>
      <c r="K332" s="95">
        <f>I332+J332</f>
        <v>5.2</v>
      </c>
      <c r="L332" s="95">
        <f>+H332-K332</f>
        <v>0</v>
      </c>
      <c r="M332" s="96"/>
      <c r="N332" s="96"/>
      <c r="O332" s="96"/>
      <c r="P332" s="96"/>
      <c r="Q332" s="96"/>
      <c r="R332" s="96"/>
      <c r="S332" s="103"/>
    </row>
    <row r="333" spans="1:19" s="104" customFormat="1" ht="42" customHeight="1" x14ac:dyDescent="0.25">
      <c r="A333" s="378"/>
      <c r="B333" s="378"/>
      <c r="C333" s="93">
        <v>55</v>
      </c>
      <c r="D333" s="93">
        <v>575</v>
      </c>
      <c r="E333" s="93" t="s">
        <v>760</v>
      </c>
      <c r="F333" s="93" t="s">
        <v>761</v>
      </c>
      <c r="G333" s="94" t="s">
        <v>23</v>
      </c>
      <c r="H333" s="95">
        <v>99.8</v>
      </c>
      <c r="I333" s="95">
        <v>99.8</v>
      </c>
      <c r="J333" s="95">
        <v>0</v>
      </c>
      <c r="K333" s="95">
        <f t="shared" ref="K333:K342" si="20">I333+J333</f>
        <v>99.8</v>
      </c>
      <c r="L333" s="95">
        <f t="shared" ref="L333:L342" si="21">+H333-K333</f>
        <v>0</v>
      </c>
      <c r="M333" s="96"/>
      <c r="N333" s="96"/>
      <c r="O333" s="96"/>
      <c r="P333" s="96"/>
      <c r="Q333" s="96"/>
      <c r="R333" s="96"/>
      <c r="S333" s="103"/>
    </row>
    <row r="334" spans="1:19" s="106" customFormat="1" ht="42" customHeight="1" x14ac:dyDescent="0.25">
      <c r="A334" s="378"/>
      <c r="B334" s="378"/>
      <c r="C334" s="98">
        <v>55</v>
      </c>
      <c r="D334" s="98">
        <v>484</v>
      </c>
      <c r="E334" s="98" t="s">
        <v>760</v>
      </c>
      <c r="F334" s="98" t="s">
        <v>761</v>
      </c>
      <c r="G334" s="99" t="s">
        <v>23</v>
      </c>
      <c r="H334" s="100">
        <v>97.5</v>
      </c>
      <c r="I334" s="100">
        <v>97.5</v>
      </c>
      <c r="J334" s="100">
        <v>0</v>
      </c>
      <c r="K334" s="100">
        <f t="shared" si="20"/>
        <v>97.5</v>
      </c>
      <c r="L334" s="100">
        <f t="shared" si="21"/>
        <v>0</v>
      </c>
      <c r="M334" s="96"/>
      <c r="N334" s="96"/>
      <c r="O334" s="96"/>
      <c r="P334" s="96"/>
      <c r="Q334" s="96"/>
      <c r="R334" s="96"/>
      <c r="S334" s="105"/>
    </row>
    <row r="335" spans="1:19" s="106" customFormat="1" ht="42" customHeight="1" x14ac:dyDescent="0.25">
      <c r="A335" s="379"/>
      <c r="B335" s="379"/>
      <c r="C335" s="98">
        <v>55</v>
      </c>
      <c r="D335" s="98">
        <v>483</v>
      </c>
      <c r="E335" s="98" t="s">
        <v>760</v>
      </c>
      <c r="F335" s="98" t="s">
        <v>761</v>
      </c>
      <c r="G335" s="99" t="s">
        <v>23</v>
      </c>
      <c r="H335" s="100">
        <v>16.5</v>
      </c>
      <c r="I335" s="100">
        <v>16.5</v>
      </c>
      <c r="J335" s="100">
        <v>0</v>
      </c>
      <c r="K335" s="100">
        <f t="shared" si="20"/>
        <v>16.5</v>
      </c>
      <c r="L335" s="100">
        <f t="shared" si="21"/>
        <v>0</v>
      </c>
      <c r="M335" s="96"/>
      <c r="N335" s="96"/>
      <c r="O335" s="96"/>
      <c r="P335" s="96"/>
      <c r="Q335" s="96"/>
      <c r="R335" s="96"/>
      <c r="S335" s="105"/>
    </row>
    <row r="336" spans="1:19" s="104" customFormat="1" ht="65.25" customHeight="1" x14ac:dyDescent="0.25">
      <c r="A336" s="97">
        <f>COUNTA($A$6:A335)</f>
        <v>152</v>
      </c>
      <c r="B336" s="97" t="s">
        <v>906</v>
      </c>
      <c r="C336" s="93">
        <v>55</v>
      </c>
      <c r="D336" s="93">
        <v>382</v>
      </c>
      <c r="E336" s="93" t="s">
        <v>760</v>
      </c>
      <c r="F336" s="93" t="s">
        <v>761</v>
      </c>
      <c r="G336" s="94" t="s">
        <v>23</v>
      </c>
      <c r="H336" s="95">
        <v>336.5</v>
      </c>
      <c r="I336" s="95">
        <v>19.399999999999999</v>
      </c>
      <c r="J336" s="95">
        <v>0</v>
      </c>
      <c r="K336" s="95">
        <f t="shared" si="20"/>
        <v>19.399999999999999</v>
      </c>
      <c r="L336" s="95">
        <f t="shared" si="21"/>
        <v>317.10000000000002</v>
      </c>
      <c r="M336" s="96"/>
      <c r="N336" s="96"/>
      <c r="O336" s="96"/>
      <c r="P336" s="96"/>
      <c r="Q336" s="96"/>
      <c r="R336" s="96"/>
      <c r="S336" s="103"/>
    </row>
    <row r="337" spans="1:19" s="104" customFormat="1" ht="48" customHeight="1" x14ac:dyDescent="0.25">
      <c r="A337" s="97">
        <f>COUNTA($A$6:A336)</f>
        <v>153</v>
      </c>
      <c r="B337" s="97" t="s">
        <v>274</v>
      </c>
      <c r="C337" s="102">
        <v>63</v>
      </c>
      <c r="D337" s="93">
        <v>211</v>
      </c>
      <c r="E337" s="93" t="s">
        <v>760</v>
      </c>
      <c r="F337" s="93" t="s">
        <v>761</v>
      </c>
      <c r="G337" s="94" t="s">
        <v>23</v>
      </c>
      <c r="H337" s="95">
        <v>164.8</v>
      </c>
      <c r="I337" s="95">
        <v>164.8</v>
      </c>
      <c r="J337" s="95">
        <v>0</v>
      </c>
      <c r="K337" s="95">
        <f t="shared" si="20"/>
        <v>164.8</v>
      </c>
      <c r="L337" s="95">
        <f t="shared" si="21"/>
        <v>0</v>
      </c>
      <c r="M337" s="96"/>
      <c r="N337" s="96"/>
      <c r="O337" s="96"/>
      <c r="P337" s="96"/>
      <c r="Q337" s="96"/>
      <c r="R337" s="96"/>
      <c r="S337" s="103"/>
    </row>
    <row r="338" spans="1:19" s="104" customFormat="1" ht="36.6" customHeight="1" x14ac:dyDescent="0.25">
      <c r="A338" s="377">
        <f>COUNTA($A$6:A337)</f>
        <v>154</v>
      </c>
      <c r="B338" s="377" t="s">
        <v>907</v>
      </c>
      <c r="C338" s="102">
        <v>63</v>
      </c>
      <c r="D338" s="93">
        <v>272</v>
      </c>
      <c r="E338" s="93" t="s">
        <v>760</v>
      </c>
      <c r="F338" s="93" t="s">
        <v>761</v>
      </c>
      <c r="G338" s="94" t="s">
        <v>23</v>
      </c>
      <c r="H338" s="95">
        <v>269.3</v>
      </c>
      <c r="I338" s="95">
        <v>269.3</v>
      </c>
      <c r="J338" s="95">
        <v>0</v>
      </c>
      <c r="K338" s="95">
        <f t="shared" si="20"/>
        <v>269.3</v>
      </c>
      <c r="L338" s="95">
        <f t="shared" si="21"/>
        <v>0</v>
      </c>
      <c r="M338" s="96"/>
      <c r="N338" s="96"/>
      <c r="O338" s="96"/>
      <c r="P338" s="96"/>
      <c r="Q338" s="96"/>
      <c r="R338" s="96"/>
      <c r="S338" s="103"/>
    </row>
    <row r="339" spans="1:19" s="104" customFormat="1" ht="36.6" customHeight="1" x14ac:dyDescent="0.25">
      <c r="A339" s="378"/>
      <c r="B339" s="378"/>
      <c r="C339" s="102">
        <v>63</v>
      </c>
      <c r="D339" s="93">
        <v>192</v>
      </c>
      <c r="E339" s="93" t="s">
        <v>760</v>
      </c>
      <c r="F339" s="93" t="s">
        <v>761</v>
      </c>
      <c r="G339" s="94" t="s">
        <v>23</v>
      </c>
      <c r="H339" s="95">
        <v>131.19999999999999</v>
      </c>
      <c r="I339" s="95">
        <v>131.19999999999999</v>
      </c>
      <c r="J339" s="95">
        <v>0</v>
      </c>
      <c r="K339" s="95">
        <f t="shared" si="20"/>
        <v>131.19999999999999</v>
      </c>
      <c r="L339" s="95">
        <f t="shared" si="21"/>
        <v>0</v>
      </c>
      <c r="M339" s="96"/>
      <c r="N339" s="96"/>
      <c r="O339" s="96"/>
      <c r="P339" s="96"/>
      <c r="Q339" s="96"/>
      <c r="R339" s="96"/>
      <c r="S339" s="103"/>
    </row>
    <row r="340" spans="1:19" s="104" customFormat="1" ht="36.6" customHeight="1" x14ac:dyDescent="0.25">
      <c r="A340" s="378"/>
      <c r="B340" s="378"/>
      <c r="C340" s="93">
        <v>55</v>
      </c>
      <c r="D340" s="93">
        <v>375</v>
      </c>
      <c r="E340" s="93" t="s">
        <v>760</v>
      </c>
      <c r="F340" s="93" t="s">
        <v>761</v>
      </c>
      <c r="G340" s="94" t="s">
        <v>23</v>
      </c>
      <c r="H340" s="95">
        <v>279</v>
      </c>
      <c r="I340" s="95">
        <v>149.6</v>
      </c>
      <c r="J340" s="95">
        <v>129.4</v>
      </c>
      <c r="K340" s="95">
        <f t="shared" si="20"/>
        <v>279</v>
      </c>
      <c r="L340" s="95">
        <f t="shared" si="21"/>
        <v>0</v>
      </c>
      <c r="M340" s="96"/>
      <c r="N340" s="96"/>
      <c r="O340" s="96"/>
      <c r="P340" s="96"/>
      <c r="Q340" s="96"/>
      <c r="R340" s="96"/>
      <c r="S340" s="103"/>
    </row>
    <row r="341" spans="1:19" s="104" customFormat="1" ht="36.6" customHeight="1" x14ac:dyDescent="0.25">
      <c r="A341" s="378"/>
      <c r="B341" s="378"/>
      <c r="C341" s="93">
        <v>55</v>
      </c>
      <c r="D341" s="93">
        <v>620</v>
      </c>
      <c r="E341" s="93" t="s">
        <v>760</v>
      </c>
      <c r="F341" s="93" t="s">
        <v>761</v>
      </c>
      <c r="G341" s="94" t="s">
        <v>23</v>
      </c>
      <c r="H341" s="95">
        <v>175.1</v>
      </c>
      <c r="I341" s="95">
        <v>175.1</v>
      </c>
      <c r="J341" s="95">
        <v>0</v>
      </c>
      <c r="K341" s="95">
        <f t="shared" si="20"/>
        <v>175.1</v>
      </c>
      <c r="L341" s="95">
        <f t="shared" si="21"/>
        <v>0</v>
      </c>
      <c r="M341" s="96"/>
      <c r="N341" s="96"/>
      <c r="O341" s="96"/>
      <c r="P341" s="96"/>
      <c r="Q341" s="96"/>
      <c r="R341" s="96"/>
      <c r="S341" s="103"/>
    </row>
    <row r="342" spans="1:19" s="104" customFormat="1" ht="36.6" customHeight="1" x14ac:dyDescent="0.25">
      <c r="A342" s="378"/>
      <c r="B342" s="378"/>
      <c r="C342" s="102">
        <v>63</v>
      </c>
      <c r="D342" s="93">
        <v>296</v>
      </c>
      <c r="E342" s="93" t="s">
        <v>760</v>
      </c>
      <c r="F342" s="93" t="s">
        <v>761</v>
      </c>
      <c r="G342" s="94" t="s">
        <v>23</v>
      </c>
      <c r="H342" s="95">
        <v>293.7</v>
      </c>
      <c r="I342" s="95">
        <v>293.7</v>
      </c>
      <c r="J342" s="95">
        <v>0</v>
      </c>
      <c r="K342" s="95">
        <f t="shared" si="20"/>
        <v>293.7</v>
      </c>
      <c r="L342" s="95">
        <f t="shared" si="21"/>
        <v>0</v>
      </c>
      <c r="M342" s="96"/>
      <c r="N342" s="96"/>
      <c r="O342" s="96"/>
      <c r="P342" s="96"/>
      <c r="Q342" s="96"/>
      <c r="R342" s="96"/>
      <c r="S342" s="103"/>
    </row>
    <row r="343" spans="1:19" s="104" customFormat="1" ht="39" customHeight="1" x14ac:dyDescent="0.25">
      <c r="A343" s="378"/>
      <c r="B343" s="378"/>
      <c r="C343" s="93">
        <v>55</v>
      </c>
      <c r="D343" s="93">
        <v>534</v>
      </c>
      <c r="E343" s="93" t="s">
        <v>760</v>
      </c>
      <c r="F343" s="93" t="s">
        <v>761</v>
      </c>
      <c r="G343" s="94" t="s">
        <v>23</v>
      </c>
      <c r="H343" s="95">
        <v>46.7</v>
      </c>
      <c r="I343" s="95">
        <v>46.7</v>
      </c>
      <c r="J343" s="95">
        <v>0</v>
      </c>
      <c r="K343" s="95">
        <f>I343+J343</f>
        <v>46.7</v>
      </c>
      <c r="L343" s="95">
        <f>+H343-K343</f>
        <v>0</v>
      </c>
      <c r="M343" s="96"/>
      <c r="N343" s="96"/>
      <c r="O343" s="96"/>
      <c r="P343" s="96"/>
      <c r="Q343" s="96"/>
      <c r="R343" s="96"/>
      <c r="S343" s="103"/>
    </row>
    <row r="344" spans="1:19" s="104" customFormat="1" ht="39" customHeight="1" x14ac:dyDescent="0.25">
      <c r="A344" s="379"/>
      <c r="B344" s="379"/>
      <c r="C344" s="93">
        <v>55</v>
      </c>
      <c r="D344" s="93">
        <v>535</v>
      </c>
      <c r="E344" s="93" t="s">
        <v>760</v>
      </c>
      <c r="F344" s="93" t="s">
        <v>761</v>
      </c>
      <c r="G344" s="94" t="s">
        <v>23</v>
      </c>
      <c r="H344" s="95">
        <v>42</v>
      </c>
      <c r="I344" s="95">
        <v>42</v>
      </c>
      <c r="J344" s="95">
        <v>0</v>
      </c>
      <c r="K344" s="95">
        <f>I344+J344</f>
        <v>42</v>
      </c>
      <c r="L344" s="95">
        <f>+H344-K344</f>
        <v>0</v>
      </c>
      <c r="M344" s="96"/>
      <c r="N344" s="96"/>
      <c r="O344" s="96"/>
      <c r="P344" s="96"/>
      <c r="Q344" s="96"/>
      <c r="R344" s="96"/>
      <c r="S344" s="103"/>
    </row>
    <row r="345" spans="1:19" s="106" customFormat="1" ht="36.6" customHeight="1" x14ac:dyDescent="0.25">
      <c r="A345" s="377">
        <f>COUNTA($A$6:A344)</f>
        <v>155</v>
      </c>
      <c r="B345" s="377" t="s">
        <v>908</v>
      </c>
      <c r="C345" s="98">
        <v>55</v>
      </c>
      <c r="D345" s="98">
        <v>456</v>
      </c>
      <c r="E345" s="98" t="s">
        <v>760</v>
      </c>
      <c r="F345" s="98" t="s">
        <v>761</v>
      </c>
      <c r="G345" s="99" t="s">
        <v>23</v>
      </c>
      <c r="H345" s="100">
        <v>110.9</v>
      </c>
      <c r="I345" s="100">
        <v>110.9</v>
      </c>
      <c r="J345" s="100">
        <v>0</v>
      </c>
      <c r="K345" s="100">
        <f>I345+J345</f>
        <v>110.9</v>
      </c>
      <c r="L345" s="100">
        <f>+H345-K345</f>
        <v>0</v>
      </c>
      <c r="M345" s="96"/>
      <c r="N345" s="96"/>
      <c r="O345" s="96"/>
      <c r="P345" s="96"/>
      <c r="Q345" s="96"/>
      <c r="R345" s="96"/>
      <c r="S345" s="105"/>
    </row>
    <row r="346" spans="1:19" s="104" customFormat="1" ht="43.15" customHeight="1" x14ac:dyDescent="0.25">
      <c r="A346" s="378"/>
      <c r="B346" s="378"/>
      <c r="C346" s="93">
        <v>55</v>
      </c>
      <c r="D346" s="93">
        <v>454</v>
      </c>
      <c r="E346" s="93" t="s">
        <v>760</v>
      </c>
      <c r="F346" s="93" t="s">
        <v>761</v>
      </c>
      <c r="G346" s="94" t="s">
        <v>23</v>
      </c>
      <c r="H346" s="95">
        <v>134.80000000000001</v>
      </c>
      <c r="I346" s="95">
        <v>134.80000000000001</v>
      </c>
      <c r="J346" s="95">
        <v>0</v>
      </c>
      <c r="K346" s="95">
        <f t="shared" ref="K346:K369" si="22">I346+J346</f>
        <v>134.80000000000001</v>
      </c>
      <c r="L346" s="95">
        <f t="shared" ref="L346:L369" si="23">+H346-K346</f>
        <v>0</v>
      </c>
      <c r="M346" s="96"/>
      <c r="N346" s="96"/>
      <c r="O346" s="96"/>
      <c r="P346" s="96"/>
      <c r="Q346" s="96"/>
      <c r="R346" s="96"/>
      <c r="S346" s="103"/>
    </row>
    <row r="347" spans="1:19" s="106" customFormat="1" ht="43.15" customHeight="1" x14ac:dyDescent="0.25">
      <c r="A347" s="378"/>
      <c r="B347" s="378"/>
      <c r="C347" s="98">
        <v>55</v>
      </c>
      <c r="D347" s="98">
        <v>432</v>
      </c>
      <c r="E347" s="98" t="s">
        <v>760</v>
      </c>
      <c r="F347" s="98" t="s">
        <v>761</v>
      </c>
      <c r="G347" s="99" t="s">
        <v>23</v>
      </c>
      <c r="H347" s="100">
        <v>132.69999999999999</v>
      </c>
      <c r="I347" s="100">
        <v>132.69999999999999</v>
      </c>
      <c r="J347" s="100">
        <v>0</v>
      </c>
      <c r="K347" s="100">
        <f t="shared" si="22"/>
        <v>132.69999999999999</v>
      </c>
      <c r="L347" s="95">
        <f t="shared" si="23"/>
        <v>0</v>
      </c>
      <c r="M347" s="96"/>
      <c r="N347" s="96"/>
      <c r="O347" s="96"/>
      <c r="P347" s="96"/>
      <c r="Q347" s="96"/>
      <c r="R347" s="96"/>
      <c r="S347" s="105"/>
    </row>
    <row r="348" spans="1:19" s="106" customFormat="1" ht="43.15" customHeight="1" x14ac:dyDescent="0.25">
      <c r="A348" s="379"/>
      <c r="B348" s="379"/>
      <c r="C348" s="93">
        <v>55</v>
      </c>
      <c r="D348" s="93">
        <v>457</v>
      </c>
      <c r="E348" s="93" t="s">
        <v>760</v>
      </c>
      <c r="F348" s="93" t="s">
        <v>761</v>
      </c>
      <c r="G348" s="94" t="s">
        <v>23</v>
      </c>
      <c r="H348" s="95">
        <v>14.1</v>
      </c>
      <c r="I348" s="95">
        <v>14.1</v>
      </c>
      <c r="J348" s="95">
        <v>0</v>
      </c>
      <c r="K348" s="95">
        <f t="shared" si="22"/>
        <v>14.1</v>
      </c>
      <c r="L348" s="95">
        <f t="shared" si="23"/>
        <v>0</v>
      </c>
      <c r="M348" s="96"/>
      <c r="N348" s="96"/>
      <c r="O348" s="96"/>
      <c r="P348" s="96"/>
      <c r="Q348" s="96"/>
      <c r="R348" s="96"/>
      <c r="S348" s="105"/>
    </row>
    <row r="349" spans="1:19" s="106" customFormat="1" ht="43.15" customHeight="1" x14ac:dyDescent="0.25">
      <c r="A349" s="377">
        <f>COUNTA($A$6:A348)</f>
        <v>156</v>
      </c>
      <c r="B349" s="377" t="s">
        <v>506</v>
      </c>
      <c r="C349" s="93">
        <v>55</v>
      </c>
      <c r="D349" s="93">
        <v>457</v>
      </c>
      <c r="E349" s="93" t="s">
        <v>760</v>
      </c>
      <c r="F349" s="93" t="s">
        <v>761</v>
      </c>
      <c r="G349" s="94" t="s">
        <v>23</v>
      </c>
      <c r="H349" s="95">
        <v>100.8</v>
      </c>
      <c r="I349" s="95">
        <v>100.8</v>
      </c>
      <c r="J349" s="95">
        <v>0</v>
      </c>
      <c r="K349" s="95">
        <f t="shared" si="22"/>
        <v>100.8</v>
      </c>
      <c r="L349" s="95">
        <f t="shared" si="23"/>
        <v>0</v>
      </c>
      <c r="M349" s="96"/>
      <c r="N349" s="96"/>
      <c r="O349" s="96"/>
      <c r="P349" s="96"/>
      <c r="Q349" s="96"/>
      <c r="R349" s="96"/>
      <c r="S349" s="105"/>
    </row>
    <row r="350" spans="1:19" s="106" customFormat="1" ht="43.15" customHeight="1" x14ac:dyDescent="0.25">
      <c r="A350" s="378"/>
      <c r="B350" s="378"/>
      <c r="C350" s="93">
        <v>55</v>
      </c>
      <c r="D350" s="93">
        <v>441</v>
      </c>
      <c r="E350" s="93" t="s">
        <v>760</v>
      </c>
      <c r="F350" s="93" t="s">
        <v>761</v>
      </c>
      <c r="G350" s="94" t="s">
        <v>23</v>
      </c>
      <c r="H350" s="95">
        <v>89.6</v>
      </c>
      <c r="I350" s="95">
        <v>89.6</v>
      </c>
      <c r="J350" s="95">
        <v>0</v>
      </c>
      <c r="K350" s="95">
        <f t="shared" si="22"/>
        <v>89.6</v>
      </c>
      <c r="L350" s="95">
        <f t="shared" si="23"/>
        <v>0</v>
      </c>
      <c r="M350" s="96"/>
      <c r="N350" s="96"/>
      <c r="O350" s="96"/>
      <c r="P350" s="96"/>
      <c r="Q350" s="96"/>
      <c r="R350" s="96"/>
      <c r="S350" s="105"/>
    </row>
    <row r="351" spans="1:19" s="106" customFormat="1" ht="43.15" customHeight="1" x14ac:dyDescent="0.25">
      <c r="A351" s="379"/>
      <c r="B351" s="379"/>
      <c r="C351" s="93">
        <v>63</v>
      </c>
      <c r="D351" s="93">
        <v>268</v>
      </c>
      <c r="E351" s="93" t="s">
        <v>760</v>
      </c>
      <c r="F351" s="93" t="s">
        <v>761</v>
      </c>
      <c r="G351" s="94" t="s">
        <v>23</v>
      </c>
      <c r="H351" s="95">
        <v>237.1</v>
      </c>
      <c r="I351" s="95">
        <v>237.1</v>
      </c>
      <c r="J351" s="95">
        <v>0</v>
      </c>
      <c r="K351" s="95">
        <f t="shared" si="22"/>
        <v>237.1</v>
      </c>
      <c r="L351" s="95">
        <f t="shared" si="23"/>
        <v>0</v>
      </c>
      <c r="M351" s="96"/>
      <c r="N351" s="96"/>
      <c r="O351" s="96"/>
      <c r="P351" s="96"/>
      <c r="Q351" s="96"/>
      <c r="R351" s="96"/>
      <c r="S351" s="105"/>
    </row>
    <row r="352" spans="1:19" s="106" customFormat="1" ht="43.15" customHeight="1" x14ac:dyDescent="0.25">
      <c r="A352" s="88">
        <f>COUNTA($A$6:A351)</f>
        <v>157</v>
      </c>
      <c r="B352" s="88" t="s">
        <v>909</v>
      </c>
      <c r="C352" s="93">
        <v>55</v>
      </c>
      <c r="D352" s="93">
        <v>457</v>
      </c>
      <c r="E352" s="93" t="s">
        <v>760</v>
      </c>
      <c r="F352" s="93" t="s">
        <v>761</v>
      </c>
      <c r="G352" s="94" t="s">
        <v>23</v>
      </c>
      <c r="H352" s="95">
        <v>157.9</v>
      </c>
      <c r="I352" s="95">
        <v>157.9</v>
      </c>
      <c r="J352" s="95">
        <v>0</v>
      </c>
      <c r="K352" s="95">
        <f t="shared" si="22"/>
        <v>157.9</v>
      </c>
      <c r="L352" s="95">
        <f t="shared" si="23"/>
        <v>0</v>
      </c>
      <c r="M352" s="96"/>
      <c r="N352" s="96"/>
      <c r="O352" s="96"/>
      <c r="P352" s="96"/>
      <c r="Q352" s="96"/>
      <c r="R352" s="96"/>
      <c r="S352" s="105"/>
    </row>
    <row r="353" spans="1:19" s="106" customFormat="1" ht="43.15" customHeight="1" x14ac:dyDescent="0.25">
      <c r="A353" s="88">
        <f>COUNTA($A$6:A352)</f>
        <v>158</v>
      </c>
      <c r="B353" s="88" t="s">
        <v>910</v>
      </c>
      <c r="C353" s="93">
        <v>55</v>
      </c>
      <c r="D353" s="93">
        <v>457</v>
      </c>
      <c r="E353" s="93" t="s">
        <v>760</v>
      </c>
      <c r="F353" s="93" t="s">
        <v>761</v>
      </c>
      <c r="G353" s="94" t="s">
        <v>23</v>
      </c>
      <c r="H353" s="95">
        <v>222.5</v>
      </c>
      <c r="I353" s="95">
        <v>222.5</v>
      </c>
      <c r="J353" s="95">
        <v>0</v>
      </c>
      <c r="K353" s="95">
        <f t="shared" si="22"/>
        <v>222.5</v>
      </c>
      <c r="L353" s="95">
        <f t="shared" si="23"/>
        <v>0</v>
      </c>
      <c r="M353" s="96"/>
      <c r="N353" s="96"/>
      <c r="O353" s="96"/>
      <c r="P353" s="96"/>
      <c r="Q353" s="96"/>
      <c r="R353" s="96"/>
      <c r="S353" s="105"/>
    </row>
    <row r="354" spans="1:19" s="106" customFormat="1" ht="43.15" customHeight="1" x14ac:dyDescent="0.25">
      <c r="A354" s="377">
        <f>COUNTA($A$6:A353)</f>
        <v>159</v>
      </c>
      <c r="B354" s="377" t="s">
        <v>911</v>
      </c>
      <c r="C354" s="93">
        <v>55</v>
      </c>
      <c r="D354" s="93">
        <v>458</v>
      </c>
      <c r="E354" s="93" t="s">
        <v>760</v>
      </c>
      <c r="F354" s="93" t="s">
        <v>761</v>
      </c>
      <c r="G354" s="94" t="s">
        <v>23</v>
      </c>
      <c r="H354" s="95">
        <v>129.5</v>
      </c>
      <c r="I354" s="95">
        <v>129.5</v>
      </c>
      <c r="J354" s="95">
        <v>0</v>
      </c>
      <c r="K354" s="95">
        <f t="shared" si="22"/>
        <v>129.5</v>
      </c>
      <c r="L354" s="95">
        <f t="shared" si="23"/>
        <v>0</v>
      </c>
      <c r="M354" s="96"/>
      <c r="N354" s="96"/>
      <c r="O354" s="96"/>
      <c r="P354" s="96"/>
      <c r="Q354" s="96"/>
      <c r="R354" s="96"/>
      <c r="S354" s="105"/>
    </row>
    <row r="355" spans="1:19" s="106" customFormat="1" ht="43.15" customHeight="1" x14ac:dyDescent="0.25">
      <c r="A355" s="379"/>
      <c r="B355" s="379"/>
      <c r="C355" s="93">
        <v>55</v>
      </c>
      <c r="D355" s="93">
        <v>438</v>
      </c>
      <c r="E355" s="93" t="s">
        <v>760</v>
      </c>
      <c r="F355" s="93" t="s">
        <v>761</v>
      </c>
      <c r="G355" s="94" t="s">
        <v>23</v>
      </c>
      <c r="H355" s="95">
        <v>99.8</v>
      </c>
      <c r="I355" s="95">
        <v>99.8</v>
      </c>
      <c r="J355" s="95">
        <v>0</v>
      </c>
      <c r="K355" s="95">
        <f t="shared" si="22"/>
        <v>99.8</v>
      </c>
      <c r="L355" s="95">
        <f t="shared" si="23"/>
        <v>0</v>
      </c>
      <c r="M355" s="96"/>
      <c r="N355" s="96"/>
      <c r="O355" s="96"/>
      <c r="P355" s="96"/>
      <c r="Q355" s="96"/>
      <c r="R355" s="96"/>
      <c r="S355" s="105"/>
    </row>
    <row r="356" spans="1:19" s="106" customFormat="1" ht="43.15" customHeight="1" x14ac:dyDescent="0.25">
      <c r="A356" s="114">
        <f>COUNTA($A$6:A355)</f>
        <v>160</v>
      </c>
      <c r="B356" s="114" t="s">
        <v>906</v>
      </c>
      <c r="C356" s="93">
        <v>55</v>
      </c>
      <c r="D356" s="93">
        <v>458</v>
      </c>
      <c r="E356" s="93" t="s">
        <v>760</v>
      </c>
      <c r="F356" s="93" t="s">
        <v>761</v>
      </c>
      <c r="G356" s="94" t="s">
        <v>23</v>
      </c>
      <c r="H356" s="95">
        <v>194.5</v>
      </c>
      <c r="I356" s="95">
        <v>194.5</v>
      </c>
      <c r="J356" s="95">
        <v>0</v>
      </c>
      <c r="K356" s="95">
        <f t="shared" si="22"/>
        <v>194.5</v>
      </c>
      <c r="L356" s="95">
        <f t="shared" si="23"/>
        <v>0</v>
      </c>
      <c r="M356" s="96"/>
      <c r="N356" s="96"/>
      <c r="O356" s="96"/>
      <c r="P356" s="96"/>
      <c r="Q356" s="96"/>
      <c r="R356" s="96"/>
      <c r="S356" s="105"/>
    </row>
    <row r="357" spans="1:19" s="106" customFormat="1" ht="43.15" customHeight="1" x14ac:dyDescent="0.25">
      <c r="A357" s="377">
        <f>COUNTA($A$6:A356)</f>
        <v>161</v>
      </c>
      <c r="B357" s="377" t="s">
        <v>504</v>
      </c>
      <c r="C357" s="93">
        <v>55</v>
      </c>
      <c r="D357" s="93">
        <v>438</v>
      </c>
      <c r="E357" s="93" t="s">
        <v>760</v>
      </c>
      <c r="F357" s="93" t="s">
        <v>761</v>
      </c>
      <c r="G357" s="94" t="s">
        <v>23</v>
      </c>
      <c r="H357" s="95">
        <v>49.9</v>
      </c>
      <c r="I357" s="95">
        <v>49.9</v>
      </c>
      <c r="J357" s="95">
        <v>0</v>
      </c>
      <c r="K357" s="95">
        <f t="shared" si="22"/>
        <v>49.9</v>
      </c>
      <c r="L357" s="95">
        <f t="shared" si="23"/>
        <v>0</v>
      </c>
      <c r="M357" s="96"/>
      <c r="N357" s="96"/>
      <c r="O357" s="96"/>
      <c r="P357" s="96"/>
      <c r="Q357" s="96"/>
      <c r="R357" s="96"/>
      <c r="S357" s="105"/>
    </row>
    <row r="358" spans="1:19" s="106" customFormat="1" ht="43.15" customHeight="1" x14ac:dyDescent="0.25">
      <c r="A358" s="378"/>
      <c r="B358" s="378"/>
      <c r="C358" s="93">
        <v>55</v>
      </c>
      <c r="D358" s="93">
        <v>439</v>
      </c>
      <c r="E358" s="93" t="s">
        <v>760</v>
      </c>
      <c r="F358" s="93" t="s">
        <v>761</v>
      </c>
      <c r="G358" s="94" t="s">
        <v>23</v>
      </c>
      <c r="H358" s="95">
        <v>75.900000000000006</v>
      </c>
      <c r="I358" s="95">
        <v>75.900000000000006</v>
      </c>
      <c r="J358" s="95">
        <v>0</v>
      </c>
      <c r="K358" s="95">
        <f t="shared" si="22"/>
        <v>75.900000000000006</v>
      </c>
      <c r="L358" s="95">
        <f t="shared" si="23"/>
        <v>0</v>
      </c>
      <c r="M358" s="96"/>
      <c r="N358" s="96"/>
      <c r="O358" s="96"/>
      <c r="P358" s="96"/>
      <c r="Q358" s="96"/>
      <c r="R358" s="96"/>
      <c r="S358" s="105"/>
    </row>
    <row r="359" spans="1:19" s="106" customFormat="1" ht="43.15" customHeight="1" x14ac:dyDescent="0.25">
      <c r="A359" s="379"/>
      <c r="B359" s="379"/>
      <c r="C359" s="93">
        <v>55</v>
      </c>
      <c r="D359" s="93">
        <v>458</v>
      </c>
      <c r="E359" s="93" t="s">
        <v>760</v>
      </c>
      <c r="F359" s="93" t="s">
        <v>761</v>
      </c>
      <c r="G359" s="94" t="s">
        <v>23</v>
      </c>
      <c r="H359" s="95">
        <v>142.5</v>
      </c>
      <c r="I359" s="95">
        <v>142.5</v>
      </c>
      <c r="J359" s="95">
        <v>0</v>
      </c>
      <c r="K359" s="95">
        <f t="shared" si="22"/>
        <v>142.5</v>
      </c>
      <c r="L359" s="95">
        <f t="shared" si="23"/>
        <v>0</v>
      </c>
      <c r="M359" s="96"/>
      <c r="N359" s="96"/>
      <c r="O359" s="96"/>
      <c r="P359" s="96"/>
      <c r="Q359" s="96"/>
      <c r="R359" s="96"/>
      <c r="S359" s="105"/>
    </row>
    <row r="360" spans="1:19" s="106" customFormat="1" ht="69" customHeight="1" x14ac:dyDescent="0.25">
      <c r="A360" s="114">
        <f>COUNTA($A$6:A359)</f>
        <v>162</v>
      </c>
      <c r="B360" s="114" t="s">
        <v>912</v>
      </c>
      <c r="C360" s="93">
        <v>55</v>
      </c>
      <c r="D360" s="93">
        <v>458</v>
      </c>
      <c r="E360" s="93" t="s">
        <v>760</v>
      </c>
      <c r="F360" s="93" t="s">
        <v>761</v>
      </c>
      <c r="G360" s="94" t="s">
        <v>23</v>
      </c>
      <c r="H360" s="95">
        <v>241.8</v>
      </c>
      <c r="I360" s="95">
        <v>241.8</v>
      </c>
      <c r="J360" s="95">
        <v>0</v>
      </c>
      <c r="K360" s="95">
        <f t="shared" si="22"/>
        <v>241.8</v>
      </c>
      <c r="L360" s="95">
        <f t="shared" si="23"/>
        <v>0</v>
      </c>
      <c r="M360" s="96"/>
      <c r="N360" s="96"/>
      <c r="O360" s="96"/>
      <c r="P360" s="96"/>
      <c r="Q360" s="96"/>
      <c r="R360" s="96"/>
      <c r="S360" s="105"/>
    </row>
    <row r="361" spans="1:19" s="106" customFormat="1" ht="52.9" customHeight="1" x14ac:dyDescent="0.25">
      <c r="A361" s="97">
        <f>COUNTA($A$6:A360)</f>
        <v>163</v>
      </c>
      <c r="B361" s="97" t="s">
        <v>887</v>
      </c>
      <c r="C361" s="102">
        <v>63</v>
      </c>
      <c r="D361" s="93">
        <v>316</v>
      </c>
      <c r="E361" s="93" t="s">
        <v>760</v>
      </c>
      <c r="F361" s="93" t="s">
        <v>761</v>
      </c>
      <c r="G361" s="94" t="s">
        <v>23</v>
      </c>
      <c r="H361" s="95">
        <v>198.5</v>
      </c>
      <c r="I361" s="95">
        <v>180.9</v>
      </c>
      <c r="J361" s="95">
        <v>17.600000000000001</v>
      </c>
      <c r="K361" s="95">
        <f t="shared" si="22"/>
        <v>198.5</v>
      </c>
      <c r="L361" s="95">
        <f t="shared" si="23"/>
        <v>0</v>
      </c>
      <c r="M361" s="96"/>
      <c r="N361" s="96"/>
      <c r="O361" s="96"/>
      <c r="P361" s="96"/>
      <c r="Q361" s="96"/>
      <c r="R361" s="96"/>
      <c r="S361" s="105"/>
    </row>
    <row r="362" spans="1:19" s="106" customFormat="1" ht="52.9" customHeight="1" x14ac:dyDescent="0.25">
      <c r="A362" s="97">
        <f>COUNTA($A$6:A361)</f>
        <v>164</v>
      </c>
      <c r="B362" s="97" t="s">
        <v>913</v>
      </c>
      <c r="C362" s="102">
        <v>63</v>
      </c>
      <c r="D362" s="93">
        <v>316</v>
      </c>
      <c r="E362" s="93" t="s">
        <v>760</v>
      </c>
      <c r="F362" s="93" t="s">
        <v>761</v>
      </c>
      <c r="G362" s="94" t="s">
        <v>23</v>
      </c>
      <c r="H362" s="95">
        <v>99.8</v>
      </c>
      <c r="I362" s="95">
        <v>99.8</v>
      </c>
      <c r="J362" s="95">
        <v>0</v>
      </c>
      <c r="K362" s="95">
        <f t="shared" si="22"/>
        <v>99.8</v>
      </c>
      <c r="L362" s="95">
        <f t="shared" si="23"/>
        <v>0</v>
      </c>
      <c r="M362" s="96"/>
      <c r="N362" s="96"/>
      <c r="O362" s="96"/>
      <c r="P362" s="96"/>
      <c r="Q362" s="96"/>
      <c r="R362" s="96"/>
      <c r="S362" s="105"/>
    </row>
    <row r="363" spans="1:19" s="106" customFormat="1" ht="52.9" customHeight="1" x14ac:dyDescent="0.25">
      <c r="A363" s="97">
        <f>COUNTA($A$6:A362)</f>
        <v>165</v>
      </c>
      <c r="B363" s="97" t="s">
        <v>914</v>
      </c>
      <c r="C363" s="102">
        <v>63</v>
      </c>
      <c r="D363" s="93">
        <v>316</v>
      </c>
      <c r="E363" s="93" t="s">
        <v>760</v>
      </c>
      <c r="F363" s="93" t="s">
        <v>761</v>
      </c>
      <c r="G363" s="94" t="s">
        <v>23</v>
      </c>
      <c r="H363" s="95">
        <v>149.1</v>
      </c>
      <c r="I363" s="95">
        <v>149.1</v>
      </c>
      <c r="J363" s="95">
        <v>0</v>
      </c>
      <c r="K363" s="95">
        <f t="shared" si="22"/>
        <v>149.1</v>
      </c>
      <c r="L363" s="95">
        <f t="shared" si="23"/>
        <v>0</v>
      </c>
      <c r="M363" s="96"/>
      <c r="N363" s="96"/>
      <c r="O363" s="96"/>
      <c r="P363" s="96"/>
      <c r="Q363" s="96"/>
      <c r="R363" s="96"/>
      <c r="S363" s="105"/>
    </row>
    <row r="364" spans="1:19" s="104" customFormat="1" ht="47.45" customHeight="1" x14ac:dyDescent="0.25">
      <c r="A364" s="377">
        <f>COUNTA($A$6:A363)</f>
        <v>166</v>
      </c>
      <c r="B364" s="377" t="s">
        <v>915</v>
      </c>
      <c r="C364" s="102">
        <v>63</v>
      </c>
      <c r="D364" s="93">
        <v>274</v>
      </c>
      <c r="E364" s="93" t="s">
        <v>760</v>
      </c>
      <c r="F364" s="93" t="s">
        <v>761</v>
      </c>
      <c r="G364" s="94" t="s">
        <v>23</v>
      </c>
      <c r="H364" s="95">
        <v>60.8</v>
      </c>
      <c r="I364" s="95">
        <v>60.8</v>
      </c>
      <c r="J364" s="95">
        <v>0</v>
      </c>
      <c r="K364" s="95">
        <f t="shared" si="22"/>
        <v>60.8</v>
      </c>
      <c r="L364" s="95">
        <f t="shared" si="23"/>
        <v>0</v>
      </c>
      <c r="M364" s="96"/>
      <c r="N364" s="96"/>
      <c r="O364" s="96"/>
      <c r="P364" s="96"/>
      <c r="Q364" s="96"/>
      <c r="R364" s="96"/>
      <c r="S364" s="103"/>
    </row>
    <row r="365" spans="1:19" s="104" customFormat="1" ht="47.45" customHeight="1" x14ac:dyDescent="0.25">
      <c r="A365" s="378"/>
      <c r="B365" s="378"/>
      <c r="C365" s="93">
        <v>55</v>
      </c>
      <c r="D365" s="93">
        <v>593</v>
      </c>
      <c r="E365" s="93" t="s">
        <v>760</v>
      </c>
      <c r="F365" s="93" t="s">
        <v>761</v>
      </c>
      <c r="G365" s="94" t="s">
        <v>23</v>
      </c>
      <c r="H365" s="95">
        <v>183</v>
      </c>
      <c r="I365" s="95">
        <v>183</v>
      </c>
      <c r="J365" s="95">
        <v>0</v>
      </c>
      <c r="K365" s="95">
        <f t="shared" si="22"/>
        <v>183</v>
      </c>
      <c r="L365" s="95">
        <f t="shared" si="23"/>
        <v>0</v>
      </c>
      <c r="M365" s="96"/>
      <c r="N365" s="96"/>
      <c r="O365" s="96"/>
      <c r="P365" s="96"/>
      <c r="Q365" s="96"/>
      <c r="R365" s="96"/>
      <c r="S365" s="103"/>
    </row>
    <row r="366" spans="1:19" s="106" customFormat="1" ht="47.45" customHeight="1" x14ac:dyDescent="0.25">
      <c r="A366" s="379"/>
      <c r="B366" s="379"/>
      <c r="C366" s="98">
        <v>63</v>
      </c>
      <c r="D366" s="98">
        <v>315</v>
      </c>
      <c r="E366" s="98" t="s">
        <v>760</v>
      </c>
      <c r="F366" s="98" t="s">
        <v>761</v>
      </c>
      <c r="G366" s="99" t="s">
        <v>23</v>
      </c>
      <c r="H366" s="100">
        <v>112.8</v>
      </c>
      <c r="I366" s="100">
        <v>112.8</v>
      </c>
      <c r="J366" s="100">
        <v>0</v>
      </c>
      <c r="K366" s="100">
        <f t="shared" si="22"/>
        <v>112.8</v>
      </c>
      <c r="L366" s="100">
        <f t="shared" si="23"/>
        <v>0</v>
      </c>
      <c r="M366" s="96"/>
      <c r="N366" s="96"/>
      <c r="O366" s="96"/>
      <c r="P366" s="96"/>
      <c r="Q366" s="96"/>
      <c r="R366" s="96"/>
      <c r="S366" s="105"/>
    </row>
    <row r="367" spans="1:19" s="106" customFormat="1" ht="49.15" customHeight="1" x14ac:dyDescent="0.25">
      <c r="A367" s="114">
        <f>COUNTA($A$6:A365)</f>
        <v>167</v>
      </c>
      <c r="B367" s="114" t="s">
        <v>916</v>
      </c>
      <c r="C367" s="98">
        <v>55</v>
      </c>
      <c r="D367" s="98">
        <v>456</v>
      </c>
      <c r="E367" s="98" t="s">
        <v>760</v>
      </c>
      <c r="F367" s="98" t="s">
        <v>761</v>
      </c>
      <c r="G367" s="99" t="s">
        <v>23</v>
      </c>
      <c r="H367" s="100">
        <v>240.1</v>
      </c>
      <c r="I367" s="100">
        <v>240.1</v>
      </c>
      <c r="J367" s="100">
        <v>0</v>
      </c>
      <c r="K367" s="100">
        <f t="shared" si="22"/>
        <v>240.1</v>
      </c>
      <c r="L367" s="100">
        <f t="shared" si="23"/>
        <v>0</v>
      </c>
      <c r="M367" s="96"/>
      <c r="N367" s="96"/>
      <c r="O367" s="96"/>
      <c r="P367" s="96"/>
      <c r="Q367" s="96"/>
      <c r="R367" s="96"/>
      <c r="S367" s="105"/>
    </row>
    <row r="368" spans="1:19" s="104" customFormat="1" ht="43.15" customHeight="1" x14ac:dyDescent="0.25">
      <c r="A368" s="377">
        <f>COUNTA($A$6:A367)</f>
        <v>168</v>
      </c>
      <c r="B368" s="377" t="s">
        <v>917</v>
      </c>
      <c r="C368" s="93">
        <v>55</v>
      </c>
      <c r="D368" s="93">
        <v>573</v>
      </c>
      <c r="E368" s="93" t="s">
        <v>760</v>
      </c>
      <c r="F368" s="93" t="s">
        <v>761</v>
      </c>
      <c r="G368" s="94" t="s">
        <v>23</v>
      </c>
      <c r="H368" s="95">
        <v>102</v>
      </c>
      <c r="I368" s="95">
        <v>102</v>
      </c>
      <c r="J368" s="95">
        <v>0</v>
      </c>
      <c r="K368" s="95">
        <f t="shared" si="22"/>
        <v>102</v>
      </c>
      <c r="L368" s="95">
        <f t="shared" si="23"/>
        <v>0</v>
      </c>
      <c r="M368" s="96"/>
      <c r="N368" s="96"/>
      <c r="O368" s="96"/>
      <c r="P368" s="96"/>
      <c r="Q368" s="96"/>
      <c r="R368" s="96"/>
      <c r="S368" s="103"/>
    </row>
    <row r="369" spans="1:19" s="104" customFormat="1" ht="43.15" customHeight="1" x14ac:dyDescent="0.25">
      <c r="A369" s="379"/>
      <c r="B369" s="379"/>
      <c r="C369" s="93">
        <v>55</v>
      </c>
      <c r="D369" s="93">
        <v>481</v>
      </c>
      <c r="E369" s="93" t="s">
        <v>760</v>
      </c>
      <c r="F369" s="93" t="s">
        <v>761</v>
      </c>
      <c r="G369" s="94" t="s">
        <v>23</v>
      </c>
      <c r="H369" s="95">
        <v>170.7</v>
      </c>
      <c r="I369" s="95">
        <v>170.7</v>
      </c>
      <c r="J369" s="95">
        <v>0</v>
      </c>
      <c r="K369" s="95">
        <f t="shared" si="22"/>
        <v>170.7</v>
      </c>
      <c r="L369" s="95">
        <f t="shared" si="23"/>
        <v>0</v>
      </c>
      <c r="M369" s="96"/>
      <c r="N369" s="96"/>
      <c r="O369" s="96"/>
      <c r="P369" s="96"/>
      <c r="Q369" s="96"/>
      <c r="R369" s="96"/>
      <c r="S369" s="103"/>
    </row>
    <row r="370" spans="1:19" s="104" customFormat="1" ht="48" customHeight="1" x14ac:dyDescent="0.25">
      <c r="A370" s="377">
        <f>COUNTA($A$6:A369)</f>
        <v>169</v>
      </c>
      <c r="B370" s="377" t="s">
        <v>918</v>
      </c>
      <c r="C370" s="102">
        <v>63</v>
      </c>
      <c r="D370" s="93">
        <v>207</v>
      </c>
      <c r="E370" s="93" t="s">
        <v>760</v>
      </c>
      <c r="F370" s="93" t="s">
        <v>761</v>
      </c>
      <c r="G370" s="94" t="s">
        <v>23</v>
      </c>
      <c r="H370" s="95">
        <v>262.8</v>
      </c>
      <c r="I370" s="95">
        <v>262.8</v>
      </c>
      <c r="J370" s="95">
        <v>0</v>
      </c>
      <c r="K370" s="95">
        <f>I370+J370</f>
        <v>262.8</v>
      </c>
      <c r="L370" s="95">
        <f>+H370-K370</f>
        <v>0</v>
      </c>
      <c r="M370" s="96"/>
      <c r="N370" s="96"/>
      <c r="O370" s="96"/>
      <c r="P370" s="96"/>
      <c r="Q370" s="96"/>
      <c r="R370" s="96"/>
      <c r="S370" s="103"/>
    </row>
    <row r="371" spans="1:19" s="104" customFormat="1" ht="48" customHeight="1" x14ac:dyDescent="0.25">
      <c r="A371" s="378"/>
      <c r="B371" s="378"/>
      <c r="C371" s="93">
        <v>55</v>
      </c>
      <c r="D371" s="93">
        <v>431</v>
      </c>
      <c r="E371" s="93" t="s">
        <v>760</v>
      </c>
      <c r="F371" s="93" t="s">
        <v>761</v>
      </c>
      <c r="G371" s="94" t="s">
        <v>23</v>
      </c>
      <c r="H371" s="95">
        <v>81.3</v>
      </c>
      <c r="I371" s="95">
        <v>81.3</v>
      </c>
      <c r="J371" s="95">
        <v>0</v>
      </c>
      <c r="K371" s="95">
        <f t="shared" ref="K371:K434" si="24">I371+J371</f>
        <v>81.3</v>
      </c>
      <c r="L371" s="95">
        <f t="shared" ref="L371:L434" si="25">+H371-K371</f>
        <v>0</v>
      </c>
      <c r="M371" s="96"/>
      <c r="N371" s="96"/>
      <c r="O371" s="96"/>
      <c r="P371" s="96"/>
      <c r="Q371" s="96"/>
      <c r="R371" s="96"/>
      <c r="S371" s="103"/>
    </row>
    <row r="372" spans="1:19" s="104" customFormat="1" ht="48" customHeight="1" x14ac:dyDescent="0.25">
      <c r="A372" s="378"/>
      <c r="B372" s="378"/>
      <c r="C372" s="102">
        <v>55</v>
      </c>
      <c r="D372" s="93">
        <v>521</v>
      </c>
      <c r="E372" s="93" t="s">
        <v>760</v>
      </c>
      <c r="F372" s="93" t="s">
        <v>761</v>
      </c>
      <c r="G372" s="94" t="s">
        <v>23</v>
      </c>
      <c r="H372" s="95">
        <v>51</v>
      </c>
      <c r="I372" s="95">
        <v>51</v>
      </c>
      <c r="J372" s="95">
        <v>0</v>
      </c>
      <c r="K372" s="95">
        <f t="shared" si="24"/>
        <v>51</v>
      </c>
      <c r="L372" s="95">
        <f t="shared" si="25"/>
        <v>0</v>
      </c>
      <c r="M372" s="96"/>
      <c r="N372" s="96"/>
      <c r="O372" s="96"/>
      <c r="P372" s="96"/>
      <c r="Q372" s="96"/>
      <c r="R372" s="96"/>
      <c r="S372" s="103"/>
    </row>
    <row r="373" spans="1:19" s="104" customFormat="1" ht="48" customHeight="1" x14ac:dyDescent="0.25">
      <c r="A373" s="379"/>
      <c r="B373" s="379"/>
      <c r="C373" s="102">
        <v>63</v>
      </c>
      <c r="D373" s="93">
        <v>214</v>
      </c>
      <c r="E373" s="93" t="s">
        <v>760</v>
      </c>
      <c r="F373" s="93" t="s">
        <v>761</v>
      </c>
      <c r="G373" s="94" t="s">
        <v>23</v>
      </c>
      <c r="H373" s="95">
        <v>128.19999999999999</v>
      </c>
      <c r="I373" s="95">
        <v>128.19999999999999</v>
      </c>
      <c r="J373" s="95">
        <v>0</v>
      </c>
      <c r="K373" s="95">
        <f t="shared" si="24"/>
        <v>128.19999999999999</v>
      </c>
      <c r="L373" s="95">
        <f t="shared" si="25"/>
        <v>0</v>
      </c>
      <c r="M373" s="96"/>
      <c r="N373" s="96"/>
      <c r="O373" s="96"/>
      <c r="P373" s="96"/>
      <c r="Q373" s="96"/>
      <c r="R373" s="96"/>
      <c r="S373" s="103"/>
    </row>
    <row r="374" spans="1:19" s="104" customFormat="1" ht="48" customHeight="1" x14ac:dyDescent="0.25">
      <c r="A374" s="377">
        <f>COUNTA($A$6:A373)</f>
        <v>170</v>
      </c>
      <c r="B374" s="377" t="s">
        <v>919</v>
      </c>
      <c r="C374" s="93">
        <v>55</v>
      </c>
      <c r="D374" s="93">
        <v>431</v>
      </c>
      <c r="E374" s="93" t="s">
        <v>760</v>
      </c>
      <c r="F374" s="93" t="s">
        <v>761</v>
      </c>
      <c r="G374" s="94" t="s">
        <v>23</v>
      </c>
      <c r="H374" s="95">
        <v>121.9</v>
      </c>
      <c r="I374" s="95">
        <v>121.9</v>
      </c>
      <c r="J374" s="95">
        <v>0</v>
      </c>
      <c r="K374" s="95">
        <f t="shared" si="24"/>
        <v>121.9</v>
      </c>
      <c r="L374" s="95">
        <f t="shared" si="25"/>
        <v>0</v>
      </c>
      <c r="M374" s="96"/>
      <c r="N374" s="96"/>
      <c r="O374" s="96"/>
      <c r="P374" s="96"/>
      <c r="Q374" s="96"/>
      <c r="R374" s="96"/>
      <c r="S374" s="103"/>
    </row>
    <row r="375" spans="1:19" s="104" customFormat="1" ht="48" customHeight="1" x14ac:dyDescent="0.25">
      <c r="A375" s="378"/>
      <c r="B375" s="378"/>
      <c r="C375" s="93">
        <v>55</v>
      </c>
      <c r="D375" s="93">
        <v>521</v>
      </c>
      <c r="E375" s="93" t="s">
        <v>760</v>
      </c>
      <c r="F375" s="93" t="s">
        <v>761</v>
      </c>
      <c r="G375" s="94" t="s">
        <v>23</v>
      </c>
      <c r="H375" s="95">
        <v>32.700000000000003</v>
      </c>
      <c r="I375" s="95">
        <v>32.700000000000003</v>
      </c>
      <c r="J375" s="95">
        <v>0</v>
      </c>
      <c r="K375" s="95">
        <f t="shared" si="24"/>
        <v>32.700000000000003</v>
      </c>
      <c r="L375" s="95">
        <f t="shared" si="25"/>
        <v>0</v>
      </c>
      <c r="M375" s="96"/>
      <c r="N375" s="96"/>
      <c r="O375" s="96"/>
      <c r="P375" s="96"/>
      <c r="Q375" s="96"/>
      <c r="R375" s="96"/>
      <c r="S375" s="103"/>
    </row>
    <row r="376" spans="1:19" s="104" customFormat="1" ht="48" customHeight="1" x14ac:dyDescent="0.25">
      <c r="A376" s="378"/>
      <c r="B376" s="378"/>
      <c r="C376" s="93">
        <v>55</v>
      </c>
      <c r="D376" s="93">
        <v>520</v>
      </c>
      <c r="E376" s="93" t="s">
        <v>760</v>
      </c>
      <c r="F376" s="93" t="s">
        <v>761</v>
      </c>
      <c r="G376" s="94" t="s">
        <v>23</v>
      </c>
      <c r="H376" s="95">
        <v>43.8</v>
      </c>
      <c r="I376" s="95">
        <v>43.8</v>
      </c>
      <c r="J376" s="95">
        <v>0</v>
      </c>
      <c r="K376" s="95">
        <f t="shared" si="24"/>
        <v>43.8</v>
      </c>
      <c r="L376" s="95">
        <f t="shared" si="25"/>
        <v>0</v>
      </c>
      <c r="M376" s="96"/>
      <c r="N376" s="96"/>
      <c r="O376" s="96"/>
      <c r="P376" s="96"/>
      <c r="Q376" s="96"/>
      <c r="R376" s="96"/>
      <c r="S376" s="103"/>
    </row>
    <row r="377" spans="1:19" s="104" customFormat="1" ht="48" customHeight="1" x14ac:dyDescent="0.25">
      <c r="A377" s="379"/>
      <c r="B377" s="379"/>
      <c r="C377" s="93">
        <v>63</v>
      </c>
      <c r="D377" s="93">
        <v>329</v>
      </c>
      <c r="E377" s="93" t="s">
        <v>760</v>
      </c>
      <c r="F377" s="93" t="s">
        <v>761</v>
      </c>
      <c r="G377" s="94" t="s">
        <v>23</v>
      </c>
      <c r="H377" s="95">
        <v>196.7</v>
      </c>
      <c r="I377" s="95">
        <v>196.7</v>
      </c>
      <c r="J377" s="95">
        <v>0</v>
      </c>
      <c r="K377" s="95">
        <f t="shared" si="24"/>
        <v>196.7</v>
      </c>
      <c r="L377" s="95">
        <f t="shared" si="25"/>
        <v>0</v>
      </c>
      <c r="M377" s="96"/>
      <c r="N377" s="96"/>
      <c r="O377" s="96"/>
      <c r="P377" s="96"/>
      <c r="Q377" s="96"/>
      <c r="R377" s="96"/>
      <c r="S377" s="103"/>
    </row>
    <row r="378" spans="1:19" s="104" customFormat="1" ht="40.9" customHeight="1" x14ac:dyDescent="0.25">
      <c r="A378" s="377">
        <f>COUNTA($A$6:A377)</f>
        <v>171</v>
      </c>
      <c r="B378" s="377" t="s">
        <v>920</v>
      </c>
      <c r="C378" s="93">
        <v>55</v>
      </c>
      <c r="D378" s="93">
        <v>431</v>
      </c>
      <c r="E378" s="93" t="s">
        <v>760</v>
      </c>
      <c r="F378" s="93" t="s">
        <v>761</v>
      </c>
      <c r="G378" s="94" t="s">
        <v>23</v>
      </c>
      <c r="H378" s="95">
        <v>81.3</v>
      </c>
      <c r="I378" s="95">
        <v>81.3</v>
      </c>
      <c r="J378" s="95">
        <v>0</v>
      </c>
      <c r="K378" s="95">
        <f t="shared" si="24"/>
        <v>81.3</v>
      </c>
      <c r="L378" s="95">
        <f t="shared" si="25"/>
        <v>0</v>
      </c>
      <c r="M378" s="96"/>
      <c r="N378" s="96"/>
      <c r="O378" s="96"/>
      <c r="P378" s="96"/>
      <c r="Q378" s="96"/>
      <c r="R378" s="96"/>
      <c r="S378" s="103"/>
    </row>
    <row r="379" spans="1:19" s="104" customFormat="1" ht="40.9" customHeight="1" x14ac:dyDescent="0.25">
      <c r="A379" s="379"/>
      <c r="B379" s="379"/>
      <c r="C379" s="93">
        <v>55</v>
      </c>
      <c r="D379" s="93">
        <v>521</v>
      </c>
      <c r="E379" s="93" t="s">
        <v>760</v>
      </c>
      <c r="F379" s="93" t="s">
        <v>761</v>
      </c>
      <c r="G379" s="94" t="s">
        <v>23</v>
      </c>
      <c r="H379" s="95">
        <v>51</v>
      </c>
      <c r="I379" s="95">
        <v>51</v>
      </c>
      <c r="J379" s="95">
        <v>0</v>
      </c>
      <c r="K379" s="95">
        <f t="shared" si="24"/>
        <v>51</v>
      </c>
      <c r="L379" s="95">
        <f t="shared" si="25"/>
        <v>0</v>
      </c>
      <c r="M379" s="96"/>
      <c r="N379" s="96"/>
      <c r="O379" s="96"/>
      <c r="P379" s="96"/>
      <c r="Q379" s="96"/>
      <c r="R379" s="96"/>
      <c r="S379" s="103"/>
    </row>
    <row r="380" spans="1:19" s="104" customFormat="1" ht="37.15" customHeight="1" x14ac:dyDescent="0.25">
      <c r="A380" s="377">
        <f>COUNTA($A$6:A379)</f>
        <v>172</v>
      </c>
      <c r="B380" s="377" t="s">
        <v>921</v>
      </c>
      <c r="C380" s="93">
        <v>55</v>
      </c>
      <c r="D380" s="93">
        <v>431</v>
      </c>
      <c r="E380" s="93" t="s">
        <v>760</v>
      </c>
      <c r="F380" s="93" t="s">
        <v>761</v>
      </c>
      <c r="G380" s="94" t="s">
        <v>23</v>
      </c>
      <c r="H380" s="95">
        <v>121.9</v>
      </c>
      <c r="I380" s="95">
        <v>121.9</v>
      </c>
      <c r="J380" s="95">
        <v>0</v>
      </c>
      <c r="K380" s="95">
        <f t="shared" si="24"/>
        <v>121.9</v>
      </c>
      <c r="L380" s="95">
        <f t="shared" si="25"/>
        <v>0</v>
      </c>
      <c r="M380" s="96"/>
      <c r="N380" s="96"/>
      <c r="O380" s="96"/>
      <c r="P380" s="96"/>
      <c r="Q380" s="96"/>
      <c r="R380" s="96"/>
      <c r="S380" s="103"/>
    </row>
    <row r="381" spans="1:19" s="104" customFormat="1" ht="37.15" customHeight="1" x14ac:dyDescent="0.25">
      <c r="A381" s="379"/>
      <c r="B381" s="379"/>
      <c r="C381" s="93">
        <v>55</v>
      </c>
      <c r="D381" s="93">
        <v>520</v>
      </c>
      <c r="E381" s="93" t="s">
        <v>760</v>
      </c>
      <c r="F381" s="93" t="s">
        <v>761</v>
      </c>
      <c r="G381" s="94" t="s">
        <v>23</v>
      </c>
      <c r="H381" s="95">
        <v>76.5</v>
      </c>
      <c r="I381" s="95">
        <v>76.5</v>
      </c>
      <c r="J381" s="95">
        <v>0</v>
      </c>
      <c r="K381" s="95">
        <f t="shared" si="24"/>
        <v>76.5</v>
      </c>
      <c r="L381" s="95">
        <f t="shared" si="25"/>
        <v>0</v>
      </c>
      <c r="M381" s="96"/>
      <c r="N381" s="96"/>
      <c r="O381" s="96"/>
      <c r="P381" s="96"/>
      <c r="Q381" s="96"/>
      <c r="R381" s="96"/>
      <c r="S381" s="103"/>
    </row>
    <row r="382" spans="1:19" s="104" customFormat="1" ht="49.9" customHeight="1" x14ac:dyDescent="0.25">
      <c r="A382" s="377">
        <f>COUNTA($A$6:A381)</f>
        <v>173</v>
      </c>
      <c r="B382" s="377" t="s">
        <v>922</v>
      </c>
      <c r="C382" s="93">
        <v>55</v>
      </c>
      <c r="D382" s="93">
        <v>442</v>
      </c>
      <c r="E382" s="93" t="s">
        <v>760</v>
      </c>
      <c r="F382" s="93" t="s">
        <v>761</v>
      </c>
      <c r="G382" s="94" t="s">
        <v>23</v>
      </c>
      <c r="H382" s="95">
        <v>163.9</v>
      </c>
      <c r="I382" s="95">
        <v>163.9</v>
      </c>
      <c r="J382" s="95">
        <v>0</v>
      </c>
      <c r="K382" s="95">
        <f t="shared" si="24"/>
        <v>163.9</v>
      </c>
      <c r="L382" s="95">
        <f t="shared" si="25"/>
        <v>0</v>
      </c>
      <c r="M382" s="96"/>
      <c r="N382" s="96"/>
      <c r="O382" s="96"/>
      <c r="P382" s="96"/>
      <c r="Q382" s="96"/>
      <c r="R382" s="96"/>
      <c r="S382" s="103"/>
    </row>
    <row r="383" spans="1:19" s="104" customFormat="1" ht="49.9" customHeight="1" x14ac:dyDescent="0.25">
      <c r="A383" s="378"/>
      <c r="B383" s="378"/>
      <c r="C383" s="93">
        <v>55</v>
      </c>
      <c r="D383" s="93">
        <v>441</v>
      </c>
      <c r="E383" s="93" t="s">
        <v>760</v>
      </c>
      <c r="F383" s="93" t="s">
        <v>761</v>
      </c>
      <c r="G383" s="94" t="s">
        <v>23</v>
      </c>
      <c r="H383" s="95">
        <v>53.7</v>
      </c>
      <c r="I383" s="95">
        <v>53.7</v>
      </c>
      <c r="J383" s="95">
        <v>0</v>
      </c>
      <c r="K383" s="95">
        <f t="shared" si="24"/>
        <v>53.7</v>
      </c>
      <c r="L383" s="95">
        <f t="shared" si="25"/>
        <v>0</v>
      </c>
      <c r="M383" s="96"/>
      <c r="N383" s="96"/>
      <c r="O383" s="96"/>
      <c r="P383" s="96"/>
      <c r="Q383" s="96"/>
      <c r="R383" s="96"/>
      <c r="S383" s="103"/>
    </row>
    <row r="384" spans="1:19" s="104" customFormat="1" ht="49.9" customHeight="1" x14ac:dyDescent="0.25">
      <c r="A384" s="379"/>
      <c r="B384" s="379"/>
      <c r="C384" s="93">
        <v>55</v>
      </c>
      <c r="D384" s="93">
        <v>613</v>
      </c>
      <c r="E384" s="93" t="s">
        <v>760</v>
      </c>
      <c r="F384" s="93" t="s">
        <v>761</v>
      </c>
      <c r="G384" s="94" t="s">
        <v>23</v>
      </c>
      <c r="H384" s="95">
        <v>116</v>
      </c>
      <c r="I384" s="95">
        <v>116</v>
      </c>
      <c r="J384" s="95">
        <v>0</v>
      </c>
      <c r="K384" s="95">
        <f t="shared" si="24"/>
        <v>116</v>
      </c>
      <c r="L384" s="95">
        <f t="shared" si="25"/>
        <v>0</v>
      </c>
      <c r="M384" s="96"/>
      <c r="N384" s="96"/>
      <c r="O384" s="96"/>
      <c r="P384" s="96"/>
      <c r="Q384" s="96"/>
      <c r="R384" s="96"/>
      <c r="S384" s="103"/>
    </row>
    <row r="385" spans="1:19" s="104" customFormat="1" ht="43.15" customHeight="1" x14ac:dyDescent="0.25">
      <c r="A385" s="97">
        <f>COUNTA($A$6:A384)</f>
        <v>174</v>
      </c>
      <c r="B385" s="97" t="s">
        <v>923</v>
      </c>
      <c r="C385" s="102">
        <v>63</v>
      </c>
      <c r="D385" s="93">
        <v>347</v>
      </c>
      <c r="E385" s="93" t="s">
        <v>760</v>
      </c>
      <c r="F385" s="93" t="s">
        <v>761</v>
      </c>
      <c r="G385" s="94" t="s">
        <v>23</v>
      </c>
      <c r="H385" s="95">
        <v>149.4</v>
      </c>
      <c r="I385" s="95">
        <v>85.2</v>
      </c>
      <c r="J385" s="95">
        <v>64.2</v>
      </c>
      <c r="K385" s="95">
        <f t="shared" si="24"/>
        <v>149.4</v>
      </c>
      <c r="L385" s="95">
        <f t="shared" si="25"/>
        <v>0</v>
      </c>
      <c r="M385" s="96"/>
      <c r="N385" s="96"/>
      <c r="O385" s="96"/>
      <c r="P385" s="96"/>
      <c r="Q385" s="96"/>
      <c r="R385" s="96"/>
      <c r="S385" s="103"/>
    </row>
    <row r="386" spans="1:19" s="104" customFormat="1" ht="43.15" customHeight="1" x14ac:dyDescent="0.25">
      <c r="A386" s="131">
        <f>COUNTA($A$6:A385)</f>
        <v>175</v>
      </c>
      <c r="B386" s="131" t="s">
        <v>921</v>
      </c>
      <c r="C386" s="93">
        <v>55</v>
      </c>
      <c r="D386" s="93">
        <v>597</v>
      </c>
      <c r="E386" s="93" t="s">
        <v>760</v>
      </c>
      <c r="F386" s="93" t="s">
        <v>761</v>
      </c>
      <c r="G386" s="94" t="s">
        <v>23</v>
      </c>
      <c r="H386" s="95">
        <v>118.7</v>
      </c>
      <c r="I386" s="95">
        <v>118.7</v>
      </c>
      <c r="J386" s="95">
        <v>0</v>
      </c>
      <c r="K386" s="95">
        <f t="shared" si="24"/>
        <v>118.7</v>
      </c>
      <c r="L386" s="95">
        <f t="shared" si="25"/>
        <v>0</v>
      </c>
      <c r="M386" s="96"/>
      <c r="N386" s="96"/>
      <c r="O386" s="96"/>
      <c r="P386" s="96"/>
      <c r="Q386" s="96"/>
      <c r="R386" s="96"/>
      <c r="S386" s="103"/>
    </row>
    <row r="387" spans="1:19" s="104" customFormat="1" ht="44.45" customHeight="1" x14ac:dyDescent="0.25">
      <c r="A387" s="377">
        <f>COUNTA($A$6:A386)</f>
        <v>176</v>
      </c>
      <c r="B387" s="377" t="s">
        <v>924</v>
      </c>
      <c r="C387" s="93">
        <v>55</v>
      </c>
      <c r="D387" s="93">
        <v>395</v>
      </c>
      <c r="E387" s="93" t="s">
        <v>760</v>
      </c>
      <c r="F387" s="93" t="s">
        <v>761</v>
      </c>
      <c r="G387" s="94" t="s">
        <v>23</v>
      </c>
      <c r="H387" s="95">
        <v>177.7</v>
      </c>
      <c r="I387" s="95">
        <v>177.7</v>
      </c>
      <c r="J387" s="95">
        <v>0</v>
      </c>
      <c r="K387" s="95">
        <f t="shared" si="24"/>
        <v>177.7</v>
      </c>
      <c r="L387" s="95">
        <f t="shared" si="25"/>
        <v>0</v>
      </c>
      <c r="M387" s="96"/>
      <c r="N387" s="96"/>
      <c r="O387" s="96"/>
      <c r="P387" s="96"/>
      <c r="Q387" s="96"/>
      <c r="R387" s="96"/>
      <c r="S387" s="103"/>
    </row>
    <row r="388" spans="1:19" s="104" customFormat="1" ht="44.45" customHeight="1" x14ac:dyDescent="0.25">
      <c r="A388" s="378"/>
      <c r="B388" s="378"/>
      <c r="C388" s="93">
        <v>55</v>
      </c>
      <c r="D388" s="93">
        <v>577</v>
      </c>
      <c r="E388" s="93" t="s">
        <v>760</v>
      </c>
      <c r="F388" s="93" t="s">
        <v>761</v>
      </c>
      <c r="G388" s="94" t="s">
        <v>23</v>
      </c>
      <c r="H388" s="95">
        <v>113.2</v>
      </c>
      <c r="I388" s="95">
        <v>113.2</v>
      </c>
      <c r="J388" s="95">
        <v>0</v>
      </c>
      <c r="K388" s="95">
        <f t="shared" si="24"/>
        <v>113.2</v>
      </c>
      <c r="L388" s="95">
        <f t="shared" si="25"/>
        <v>0</v>
      </c>
      <c r="M388" s="96"/>
      <c r="N388" s="96"/>
      <c r="O388" s="96"/>
      <c r="P388" s="96"/>
      <c r="Q388" s="96"/>
      <c r="R388" s="96"/>
      <c r="S388" s="103"/>
    </row>
    <row r="389" spans="1:19" s="106" customFormat="1" ht="44.45" customHeight="1" x14ac:dyDescent="0.25">
      <c r="A389" s="378"/>
      <c r="B389" s="378"/>
      <c r="C389" s="124">
        <v>63</v>
      </c>
      <c r="D389" s="98">
        <v>206</v>
      </c>
      <c r="E389" s="98" t="s">
        <v>760</v>
      </c>
      <c r="F389" s="98" t="s">
        <v>761</v>
      </c>
      <c r="G389" s="99" t="s">
        <v>23</v>
      </c>
      <c r="H389" s="100">
        <v>204</v>
      </c>
      <c r="I389" s="100">
        <v>204</v>
      </c>
      <c r="J389" s="100">
        <v>0</v>
      </c>
      <c r="K389" s="100">
        <f t="shared" si="24"/>
        <v>204</v>
      </c>
      <c r="L389" s="95">
        <f t="shared" si="25"/>
        <v>0</v>
      </c>
      <c r="M389" s="96"/>
      <c r="N389" s="96"/>
      <c r="O389" s="96"/>
      <c r="P389" s="96"/>
      <c r="Q389" s="96"/>
      <c r="R389" s="96"/>
      <c r="S389" s="105"/>
    </row>
    <row r="390" spans="1:19" s="106" customFormat="1" ht="44.45" customHeight="1" x14ac:dyDescent="0.25">
      <c r="A390" s="379"/>
      <c r="B390" s="379"/>
      <c r="C390" s="102">
        <v>63</v>
      </c>
      <c r="D390" s="93">
        <v>286</v>
      </c>
      <c r="E390" s="93" t="s">
        <v>760</v>
      </c>
      <c r="F390" s="93" t="s">
        <v>761</v>
      </c>
      <c r="G390" s="94" t="s">
        <v>23</v>
      </c>
      <c r="H390" s="95">
        <v>111.3</v>
      </c>
      <c r="I390" s="95">
        <v>111.3</v>
      </c>
      <c r="J390" s="95">
        <v>0</v>
      </c>
      <c r="K390" s="95">
        <f t="shared" si="24"/>
        <v>111.3</v>
      </c>
      <c r="L390" s="95">
        <f t="shared" si="25"/>
        <v>0</v>
      </c>
      <c r="M390" s="96"/>
      <c r="N390" s="96"/>
      <c r="O390" s="96"/>
      <c r="P390" s="96"/>
      <c r="Q390" s="96"/>
      <c r="R390" s="96"/>
      <c r="S390" s="105"/>
    </row>
    <row r="391" spans="1:19" s="106" customFormat="1" ht="64.900000000000006" customHeight="1" x14ac:dyDescent="0.25">
      <c r="A391" s="121">
        <f>COUNTA($A$6:A390)</f>
        <v>177</v>
      </c>
      <c r="B391" s="121" t="s">
        <v>839</v>
      </c>
      <c r="C391" s="102">
        <v>63</v>
      </c>
      <c r="D391" s="93">
        <v>286</v>
      </c>
      <c r="E391" s="93" t="s">
        <v>760</v>
      </c>
      <c r="F391" s="93" t="s">
        <v>761</v>
      </c>
      <c r="G391" s="94" t="s">
        <v>23</v>
      </c>
      <c r="H391" s="95">
        <v>89.1</v>
      </c>
      <c r="I391" s="95">
        <v>89.1</v>
      </c>
      <c r="J391" s="95">
        <v>0</v>
      </c>
      <c r="K391" s="95">
        <f t="shared" si="24"/>
        <v>89.1</v>
      </c>
      <c r="L391" s="95">
        <f t="shared" si="25"/>
        <v>0</v>
      </c>
      <c r="M391" s="96"/>
      <c r="N391" s="96"/>
      <c r="O391" s="96"/>
      <c r="P391" s="96"/>
      <c r="Q391" s="96"/>
      <c r="R391" s="96"/>
      <c r="S391" s="105"/>
    </row>
    <row r="392" spans="1:19" s="106" customFormat="1" ht="38.450000000000003" customHeight="1" x14ac:dyDescent="0.25">
      <c r="A392" s="377">
        <f>COUNTA($A$6:A391)</f>
        <v>178</v>
      </c>
      <c r="B392" s="377" t="s">
        <v>117</v>
      </c>
      <c r="C392" s="102">
        <v>63</v>
      </c>
      <c r="D392" s="93">
        <v>249</v>
      </c>
      <c r="E392" s="93" t="s">
        <v>760</v>
      </c>
      <c r="F392" s="93" t="s">
        <v>761</v>
      </c>
      <c r="G392" s="94" t="s">
        <v>23</v>
      </c>
      <c r="H392" s="95">
        <v>214.5</v>
      </c>
      <c r="I392" s="95">
        <v>214.5</v>
      </c>
      <c r="J392" s="95">
        <v>0</v>
      </c>
      <c r="K392" s="95">
        <f t="shared" si="24"/>
        <v>214.5</v>
      </c>
      <c r="L392" s="95">
        <f t="shared" si="25"/>
        <v>0</v>
      </c>
      <c r="M392" s="96"/>
      <c r="N392" s="96"/>
      <c r="O392" s="96"/>
      <c r="P392" s="96"/>
      <c r="Q392" s="96"/>
      <c r="R392" s="96"/>
      <c r="S392" s="105"/>
    </row>
    <row r="393" spans="1:19" s="106" customFormat="1" ht="38.450000000000003" customHeight="1" x14ac:dyDescent="0.25">
      <c r="A393" s="379"/>
      <c r="B393" s="379"/>
      <c r="C393" s="102">
        <v>55</v>
      </c>
      <c r="D393" s="93">
        <v>430</v>
      </c>
      <c r="E393" s="93" t="s">
        <v>760</v>
      </c>
      <c r="F393" s="93" t="s">
        <v>761</v>
      </c>
      <c r="G393" s="94" t="s">
        <v>23</v>
      </c>
      <c r="H393" s="95">
        <v>205.8</v>
      </c>
      <c r="I393" s="95">
        <v>205.8</v>
      </c>
      <c r="J393" s="95">
        <v>0</v>
      </c>
      <c r="K393" s="95">
        <f t="shared" si="24"/>
        <v>205.8</v>
      </c>
      <c r="L393" s="95">
        <f t="shared" si="25"/>
        <v>0</v>
      </c>
      <c r="M393" s="96"/>
      <c r="N393" s="96"/>
      <c r="O393" s="96"/>
      <c r="P393" s="96"/>
      <c r="Q393" s="96"/>
      <c r="R393" s="96"/>
      <c r="S393" s="105"/>
    </row>
    <row r="394" spans="1:19" s="106" customFormat="1" ht="37.15" customHeight="1" x14ac:dyDescent="0.25">
      <c r="A394" s="377">
        <f>COUNTA($A$6:A393)</f>
        <v>179</v>
      </c>
      <c r="B394" s="377" t="s">
        <v>494</v>
      </c>
      <c r="C394" s="102">
        <v>63</v>
      </c>
      <c r="D394" s="93">
        <v>249</v>
      </c>
      <c r="E394" s="93" t="s">
        <v>760</v>
      </c>
      <c r="F394" s="93" t="s">
        <v>761</v>
      </c>
      <c r="G394" s="94" t="s">
        <v>23</v>
      </c>
      <c r="H394" s="95">
        <v>165</v>
      </c>
      <c r="I394" s="95">
        <v>165</v>
      </c>
      <c r="J394" s="95">
        <v>0</v>
      </c>
      <c r="K394" s="95">
        <f t="shared" si="24"/>
        <v>165</v>
      </c>
      <c r="L394" s="95">
        <f t="shared" si="25"/>
        <v>0</v>
      </c>
      <c r="M394" s="96"/>
      <c r="N394" s="96"/>
      <c r="O394" s="96"/>
      <c r="P394" s="96"/>
      <c r="Q394" s="96"/>
      <c r="R394" s="96"/>
      <c r="S394" s="105"/>
    </row>
    <row r="395" spans="1:19" s="106" customFormat="1" ht="37.15" customHeight="1" x14ac:dyDescent="0.25">
      <c r="A395" s="379"/>
      <c r="B395" s="379"/>
      <c r="C395" s="102">
        <v>55</v>
      </c>
      <c r="D395" s="93">
        <v>430</v>
      </c>
      <c r="E395" s="93" t="s">
        <v>760</v>
      </c>
      <c r="F395" s="93" t="s">
        <v>761</v>
      </c>
      <c r="G395" s="94" t="s">
        <v>23</v>
      </c>
      <c r="H395" s="95">
        <v>143</v>
      </c>
      <c r="I395" s="95">
        <v>143</v>
      </c>
      <c r="J395" s="95">
        <v>0</v>
      </c>
      <c r="K395" s="95">
        <f t="shared" si="24"/>
        <v>143</v>
      </c>
      <c r="L395" s="95">
        <f t="shared" si="25"/>
        <v>0</v>
      </c>
      <c r="M395" s="96"/>
      <c r="N395" s="96"/>
      <c r="O395" s="96"/>
      <c r="P395" s="96"/>
      <c r="Q395" s="96"/>
      <c r="R395" s="96"/>
      <c r="S395" s="105"/>
    </row>
    <row r="396" spans="1:19" s="104" customFormat="1" ht="37.15" customHeight="1" x14ac:dyDescent="0.25">
      <c r="A396" s="384">
        <f>COUNTA($A$6:A395)</f>
        <v>180</v>
      </c>
      <c r="B396" s="377" t="s">
        <v>925</v>
      </c>
      <c r="C396" s="93">
        <v>55</v>
      </c>
      <c r="D396" s="93">
        <v>455</v>
      </c>
      <c r="E396" s="93" t="s">
        <v>760</v>
      </c>
      <c r="F396" s="93" t="s">
        <v>761</v>
      </c>
      <c r="G396" s="94" t="s">
        <v>23</v>
      </c>
      <c r="H396" s="95">
        <v>165</v>
      </c>
      <c r="I396" s="95">
        <v>165</v>
      </c>
      <c r="J396" s="95">
        <v>0</v>
      </c>
      <c r="K396" s="95">
        <f t="shared" si="24"/>
        <v>165</v>
      </c>
      <c r="L396" s="95">
        <f t="shared" si="25"/>
        <v>0</v>
      </c>
      <c r="M396" s="96"/>
      <c r="N396" s="96"/>
      <c r="O396" s="96"/>
      <c r="P396" s="96"/>
      <c r="Q396" s="96"/>
      <c r="R396" s="96"/>
      <c r="S396" s="103"/>
    </row>
    <row r="397" spans="1:19" s="104" customFormat="1" ht="37.15" customHeight="1" x14ac:dyDescent="0.25">
      <c r="A397" s="393"/>
      <c r="B397" s="378"/>
      <c r="C397" s="93">
        <v>55</v>
      </c>
      <c r="D397" s="93">
        <v>388</v>
      </c>
      <c r="E397" s="93" t="s">
        <v>760</v>
      </c>
      <c r="F397" s="93" t="s">
        <v>761</v>
      </c>
      <c r="G397" s="94" t="s">
        <v>23</v>
      </c>
      <c r="H397" s="95">
        <v>230.3</v>
      </c>
      <c r="I397" s="95">
        <v>230.3</v>
      </c>
      <c r="J397" s="95">
        <v>0</v>
      </c>
      <c r="K397" s="95">
        <f t="shared" si="24"/>
        <v>230.3</v>
      </c>
      <c r="L397" s="95">
        <f t="shared" si="25"/>
        <v>0</v>
      </c>
      <c r="M397" s="96"/>
      <c r="N397" s="96"/>
      <c r="O397" s="96"/>
      <c r="P397" s="96"/>
      <c r="Q397" s="96"/>
      <c r="R397" s="96"/>
      <c r="S397" s="103"/>
    </row>
    <row r="398" spans="1:19" s="104" customFormat="1" ht="37.15" customHeight="1" x14ac:dyDescent="0.25">
      <c r="A398" s="393"/>
      <c r="B398" s="379"/>
      <c r="C398" s="102">
        <v>63</v>
      </c>
      <c r="D398" s="93">
        <v>214</v>
      </c>
      <c r="E398" s="93" t="s">
        <v>760</v>
      </c>
      <c r="F398" s="93" t="s">
        <v>761</v>
      </c>
      <c r="G398" s="94" t="s">
        <v>23</v>
      </c>
      <c r="H398" s="95">
        <v>192.3</v>
      </c>
      <c r="I398" s="95">
        <v>192.3</v>
      </c>
      <c r="J398" s="95">
        <v>0</v>
      </c>
      <c r="K398" s="95">
        <f t="shared" si="24"/>
        <v>192.3</v>
      </c>
      <c r="L398" s="95">
        <f t="shared" si="25"/>
        <v>0</v>
      </c>
      <c r="M398" s="96"/>
      <c r="N398" s="96"/>
      <c r="O398" s="96"/>
      <c r="P398" s="96"/>
      <c r="Q398" s="96"/>
      <c r="R398" s="96"/>
      <c r="S398" s="103"/>
    </row>
    <row r="399" spans="1:19" s="104" customFormat="1" ht="52.15" customHeight="1" x14ac:dyDescent="0.25">
      <c r="A399" s="111">
        <f>COUNTA($A$6:A398)</f>
        <v>181</v>
      </c>
      <c r="B399" s="111" t="s">
        <v>904</v>
      </c>
      <c r="C399" s="93">
        <v>63</v>
      </c>
      <c r="D399" s="93">
        <v>216</v>
      </c>
      <c r="E399" s="93" t="s">
        <v>760</v>
      </c>
      <c r="F399" s="93" t="s">
        <v>761</v>
      </c>
      <c r="G399" s="94" t="s">
        <v>23</v>
      </c>
      <c r="H399" s="95">
        <v>130.6</v>
      </c>
      <c r="I399" s="95">
        <v>130.6</v>
      </c>
      <c r="J399" s="95">
        <v>0</v>
      </c>
      <c r="K399" s="95">
        <f t="shared" si="24"/>
        <v>130.6</v>
      </c>
      <c r="L399" s="95">
        <f t="shared" si="25"/>
        <v>0</v>
      </c>
      <c r="M399" s="96"/>
      <c r="N399" s="96"/>
      <c r="O399" s="96"/>
      <c r="P399" s="96"/>
      <c r="Q399" s="96"/>
      <c r="R399" s="96"/>
      <c r="S399" s="103"/>
    </row>
    <row r="400" spans="1:19" ht="43.15" customHeight="1" x14ac:dyDescent="0.25">
      <c r="A400" s="377">
        <f>COUNTA($A$6:A399)</f>
        <v>182</v>
      </c>
      <c r="B400" s="377" t="s">
        <v>926</v>
      </c>
      <c r="C400" s="93">
        <v>55</v>
      </c>
      <c r="D400" s="93">
        <v>612</v>
      </c>
      <c r="E400" s="93" t="s">
        <v>760</v>
      </c>
      <c r="F400" s="93" t="s">
        <v>761</v>
      </c>
      <c r="G400" s="94" t="s">
        <v>23</v>
      </c>
      <c r="H400" s="95">
        <v>8.9</v>
      </c>
      <c r="I400" s="95">
        <v>8.9</v>
      </c>
      <c r="J400" s="95">
        <v>0</v>
      </c>
      <c r="K400" s="95">
        <f t="shared" si="24"/>
        <v>8.9</v>
      </c>
      <c r="L400" s="95">
        <f t="shared" si="25"/>
        <v>0</v>
      </c>
      <c r="M400" s="96"/>
      <c r="N400" s="96"/>
      <c r="O400" s="96"/>
      <c r="P400" s="96"/>
      <c r="Q400" s="96"/>
      <c r="R400" s="96"/>
    </row>
    <row r="401" spans="1:19" ht="43.15" customHeight="1" x14ac:dyDescent="0.25">
      <c r="A401" s="378"/>
      <c r="B401" s="378"/>
      <c r="C401" s="93">
        <v>55</v>
      </c>
      <c r="D401" s="93">
        <v>611</v>
      </c>
      <c r="E401" s="93" t="s">
        <v>760</v>
      </c>
      <c r="F401" s="93" t="s">
        <v>761</v>
      </c>
      <c r="G401" s="94" t="s">
        <v>23</v>
      </c>
      <c r="H401" s="95">
        <v>79</v>
      </c>
      <c r="I401" s="95">
        <v>79</v>
      </c>
      <c r="J401" s="95">
        <v>0</v>
      </c>
      <c r="K401" s="95">
        <f t="shared" si="24"/>
        <v>79</v>
      </c>
      <c r="L401" s="95">
        <f t="shared" si="25"/>
        <v>0</v>
      </c>
      <c r="M401" s="96"/>
      <c r="N401" s="96"/>
      <c r="O401" s="96"/>
      <c r="P401" s="96"/>
      <c r="Q401" s="96"/>
      <c r="R401" s="96"/>
    </row>
    <row r="402" spans="1:19" ht="43.15" customHeight="1" x14ac:dyDescent="0.25">
      <c r="A402" s="378"/>
      <c r="B402" s="378"/>
      <c r="C402" s="102">
        <v>63</v>
      </c>
      <c r="D402" s="93">
        <v>326</v>
      </c>
      <c r="E402" s="93" t="s">
        <v>760</v>
      </c>
      <c r="F402" s="93" t="s">
        <v>761</v>
      </c>
      <c r="G402" s="94" t="s">
        <v>23</v>
      </c>
      <c r="H402" s="95">
        <v>73</v>
      </c>
      <c r="I402" s="95">
        <v>73</v>
      </c>
      <c r="J402" s="95">
        <v>0</v>
      </c>
      <c r="K402" s="95">
        <f t="shared" si="24"/>
        <v>73</v>
      </c>
      <c r="L402" s="95">
        <f t="shared" si="25"/>
        <v>0</v>
      </c>
      <c r="M402" s="96"/>
      <c r="N402" s="96"/>
      <c r="O402" s="96"/>
      <c r="P402" s="96"/>
      <c r="Q402" s="96"/>
      <c r="R402" s="96"/>
    </row>
    <row r="403" spans="1:19" ht="43.15" customHeight="1" x14ac:dyDescent="0.25">
      <c r="A403" s="378"/>
      <c r="B403" s="378"/>
      <c r="C403" s="102">
        <v>63</v>
      </c>
      <c r="D403" s="93">
        <v>199</v>
      </c>
      <c r="E403" s="93" t="s">
        <v>760</v>
      </c>
      <c r="F403" s="93" t="s">
        <v>761</v>
      </c>
      <c r="G403" s="94" t="s">
        <v>23</v>
      </c>
      <c r="H403" s="95">
        <v>125.4</v>
      </c>
      <c r="I403" s="95">
        <v>125.4</v>
      </c>
      <c r="J403" s="95">
        <v>0</v>
      </c>
      <c r="K403" s="95">
        <f t="shared" si="24"/>
        <v>125.4</v>
      </c>
      <c r="L403" s="95">
        <f t="shared" si="25"/>
        <v>0</v>
      </c>
      <c r="M403" s="96"/>
      <c r="N403" s="96"/>
      <c r="O403" s="96"/>
      <c r="P403" s="96"/>
      <c r="Q403" s="96"/>
      <c r="R403" s="96"/>
    </row>
    <row r="404" spans="1:19" ht="43.15" customHeight="1" x14ac:dyDescent="0.25">
      <c r="A404" s="378"/>
      <c r="B404" s="378"/>
      <c r="C404" s="102">
        <v>63</v>
      </c>
      <c r="D404" s="93">
        <v>217</v>
      </c>
      <c r="E404" s="93" t="s">
        <v>760</v>
      </c>
      <c r="F404" s="93" t="s">
        <v>761</v>
      </c>
      <c r="G404" s="94" t="s">
        <v>23</v>
      </c>
      <c r="H404" s="95">
        <v>145.80000000000001</v>
      </c>
      <c r="I404" s="95">
        <v>145.80000000000001</v>
      </c>
      <c r="J404" s="95">
        <v>0</v>
      </c>
      <c r="K404" s="95">
        <f t="shared" si="24"/>
        <v>145.80000000000001</v>
      </c>
      <c r="L404" s="95">
        <f t="shared" si="25"/>
        <v>0</v>
      </c>
      <c r="M404" s="96"/>
      <c r="N404" s="96"/>
      <c r="O404" s="96"/>
      <c r="P404" s="96"/>
      <c r="Q404" s="96"/>
      <c r="R404" s="96"/>
    </row>
    <row r="405" spans="1:19" ht="43.15" customHeight="1" x14ac:dyDescent="0.25">
      <c r="A405" s="379"/>
      <c r="B405" s="379"/>
      <c r="C405" s="93">
        <v>55</v>
      </c>
      <c r="D405" s="93">
        <v>482</v>
      </c>
      <c r="E405" s="93" t="s">
        <v>760</v>
      </c>
      <c r="F405" s="93" t="s">
        <v>761</v>
      </c>
      <c r="G405" s="94" t="s">
        <v>23</v>
      </c>
      <c r="H405" s="95">
        <v>123.3</v>
      </c>
      <c r="I405" s="95">
        <v>123.3</v>
      </c>
      <c r="J405" s="95">
        <v>0</v>
      </c>
      <c r="K405" s="95">
        <f t="shared" si="24"/>
        <v>123.3</v>
      </c>
      <c r="L405" s="95">
        <f t="shared" si="25"/>
        <v>0</v>
      </c>
      <c r="M405" s="96"/>
      <c r="N405" s="96"/>
      <c r="O405" s="96"/>
      <c r="P405" s="96"/>
      <c r="Q405" s="96"/>
      <c r="R405" s="96"/>
    </row>
    <row r="406" spans="1:19" ht="40.15" customHeight="1" x14ac:dyDescent="0.25">
      <c r="A406" s="377">
        <f>COUNTA($A$6:A405)</f>
        <v>183</v>
      </c>
      <c r="B406" s="377" t="s">
        <v>927</v>
      </c>
      <c r="C406" s="93">
        <v>55</v>
      </c>
      <c r="D406" s="93">
        <v>482</v>
      </c>
      <c r="E406" s="93" t="s">
        <v>760</v>
      </c>
      <c r="F406" s="93" t="s">
        <v>761</v>
      </c>
      <c r="G406" s="94" t="s">
        <v>23</v>
      </c>
      <c r="H406" s="95">
        <v>297.60000000000002</v>
      </c>
      <c r="I406" s="95">
        <v>297.60000000000002</v>
      </c>
      <c r="J406" s="95">
        <v>0</v>
      </c>
      <c r="K406" s="95">
        <f t="shared" si="24"/>
        <v>297.60000000000002</v>
      </c>
      <c r="L406" s="95">
        <f t="shared" si="25"/>
        <v>0</v>
      </c>
      <c r="M406" s="96"/>
      <c r="N406" s="96"/>
      <c r="O406" s="96"/>
      <c r="P406" s="96"/>
      <c r="Q406" s="96"/>
      <c r="R406" s="96"/>
    </row>
    <row r="407" spans="1:19" s="96" customFormat="1" ht="40.15" customHeight="1" x14ac:dyDescent="0.25">
      <c r="A407" s="378"/>
      <c r="B407" s="378"/>
      <c r="C407" s="93">
        <v>55</v>
      </c>
      <c r="D407" s="93">
        <v>389</v>
      </c>
      <c r="E407" s="93" t="s">
        <v>760</v>
      </c>
      <c r="F407" s="93" t="s">
        <v>761</v>
      </c>
      <c r="G407" s="94" t="s">
        <v>23</v>
      </c>
      <c r="H407" s="95">
        <v>258.89999999999998</v>
      </c>
      <c r="I407" s="95">
        <v>258.89999999999998</v>
      </c>
      <c r="J407" s="95">
        <v>0</v>
      </c>
      <c r="K407" s="95">
        <f t="shared" si="24"/>
        <v>258.89999999999998</v>
      </c>
      <c r="L407" s="95">
        <f t="shared" si="25"/>
        <v>0</v>
      </c>
      <c r="S407" s="101"/>
    </row>
    <row r="408" spans="1:19" s="96" customFormat="1" ht="40.15" customHeight="1" x14ac:dyDescent="0.25">
      <c r="A408" s="378"/>
      <c r="B408" s="378"/>
      <c r="C408" s="93">
        <v>55</v>
      </c>
      <c r="D408" s="93">
        <v>543</v>
      </c>
      <c r="E408" s="93" t="s">
        <v>760</v>
      </c>
      <c r="F408" s="93" t="s">
        <v>761</v>
      </c>
      <c r="G408" s="94" t="s">
        <v>23</v>
      </c>
      <c r="H408" s="95">
        <v>180.6</v>
      </c>
      <c r="I408" s="95">
        <v>180.6</v>
      </c>
      <c r="J408" s="95">
        <v>0</v>
      </c>
      <c r="K408" s="95">
        <f t="shared" si="24"/>
        <v>180.6</v>
      </c>
      <c r="L408" s="95">
        <f t="shared" si="25"/>
        <v>0</v>
      </c>
      <c r="S408" s="101"/>
    </row>
    <row r="409" spans="1:19" s="96" customFormat="1" ht="40.15" customHeight="1" x14ac:dyDescent="0.25">
      <c r="A409" s="378"/>
      <c r="B409" s="378"/>
      <c r="C409" s="93">
        <v>63</v>
      </c>
      <c r="D409" s="93">
        <v>281</v>
      </c>
      <c r="E409" s="93" t="s">
        <v>760</v>
      </c>
      <c r="F409" s="93" t="s">
        <v>761</v>
      </c>
      <c r="G409" s="94" t="s">
        <v>23</v>
      </c>
      <c r="H409" s="95">
        <v>148.9</v>
      </c>
      <c r="I409" s="95">
        <v>148.9</v>
      </c>
      <c r="J409" s="95">
        <v>0</v>
      </c>
      <c r="K409" s="95">
        <f t="shared" si="24"/>
        <v>148.9</v>
      </c>
      <c r="L409" s="95">
        <f t="shared" si="25"/>
        <v>0</v>
      </c>
      <c r="S409" s="101"/>
    </row>
    <row r="410" spans="1:19" s="96" customFormat="1" ht="40.15" customHeight="1" x14ac:dyDescent="0.25">
      <c r="A410" s="378"/>
      <c r="B410" s="378"/>
      <c r="C410" s="93">
        <v>55</v>
      </c>
      <c r="D410" s="93">
        <v>612</v>
      </c>
      <c r="E410" s="93" t="s">
        <v>760</v>
      </c>
      <c r="F410" s="93" t="s">
        <v>761</v>
      </c>
      <c r="G410" s="94" t="s">
        <v>23</v>
      </c>
      <c r="H410" s="95">
        <v>70.3</v>
      </c>
      <c r="I410" s="95">
        <v>70.3</v>
      </c>
      <c r="J410" s="95">
        <v>0</v>
      </c>
      <c r="K410" s="95">
        <f t="shared" si="24"/>
        <v>70.3</v>
      </c>
      <c r="L410" s="95">
        <f t="shared" si="25"/>
        <v>0</v>
      </c>
      <c r="S410" s="101"/>
    </row>
    <row r="411" spans="1:19" s="96" customFormat="1" ht="60" customHeight="1" x14ac:dyDescent="0.25">
      <c r="A411" s="88">
        <f>COUNTA($A$6:A410)</f>
        <v>184</v>
      </c>
      <c r="B411" s="88" t="s">
        <v>928</v>
      </c>
      <c r="C411" s="98">
        <v>63</v>
      </c>
      <c r="D411" s="98">
        <v>256</v>
      </c>
      <c r="E411" s="98" t="s">
        <v>760</v>
      </c>
      <c r="F411" s="98" t="s">
        <v>761</v>
      </c>
      <c r="G411" s="99" t="s">
        <v>23</v>
      </c>
      <c r="H411" s="100">
        <v>233.9</v>
      </c>
      <c r="I411" s="100">
        <v>233.9</v>
      </c>
      <c r="J411" s="100">
        <v>0</v>
      </c>
      <c r="K411" s="100">
        <f t="shared" si="24"/>
        <v>233.9</v>
      </c>
      <c r="L411" s="100">
        <f t="shared" si="25"/>
        <v>0</v>
      </c>
      <c r="S411" s="101"/>
    </row>
    <row r="412" spans="1:19" s="96" customFormat="1" ht="37.15" customHeight="1" x14ac:dyDescent="0.25">
      <c r="A412" s="88">
        <f>COUNTA($A$6:A411)</f>
        <v>185</v>
      </c>
      <c r="B412" s="88" t="s">
        <v>929</v>
      </c>
      <c r="C412" s="98">
        <v>63</v>
      </c>
      <c r="D412" s="98">
        <v>253</v>
      </c>
      <c r="E412" s="98" t="s">
        <v>760</v>
      </c>
      <c r="F412" s="98" t="s">
        <v>761</v>
      </c>
      <c r="G412" s="99" t="s">
        <v>23</v>
      </c>
      <c r="H412" s="100">
        <v>194.1</v>
      </c>
      <c r="I412" s="100">
        <v>194.1</v>
      </c>
      <c r="J412" s="100">
        <v>0</v>
      </c>
      <c r="K412" s="100">
        <f t="shared" si="24"/>
        <v>194.1</v>
      </c>
      <c r="L412" s="100">
        <f t="shared" si="25"/>
        <v>0</v>
      </c>
      <c r="S412" s="101"/>
    </row>
    <row r="413" spans="1:19" s="96" customFormat="1" ht="37.9" customHeight="1" x14ac:dyDescent="0.25">
      <c r="A413" s="114">
        <f>COUNTA($A$6:A412)</f>
        <v>186</v>
      </c>
      <c r="B413" s="114" t="s">
        <v>930</v>
      </c>
      <c r="C413" s="98">
        <v>63</v>
      </c>
      <c r="D413" s="98">
        <v>268</v>
      </c>
      <c r="E413" s="98" t="s">
        <v>760</v>
      </c>
      <c r="F413" s="98" t="s">
        <v>761</v>
      </c>
      <c r="G413" s="99" t="s">
        <v>23</v>
      </c>
      <c r="H413" s="100">
        <v>160</v>
      </c>
      <c r="I413" s="100">
        <v>160</v>
      </c>
      <c r="J413" s="100">
        <v>0</v>
      </c>
      <c r="K413" s="100">
        <f t="shared" si="24"/>
        <v>160</v>
      </c>
      <c r="L413" s="100">
        <f t="shared" si="25"/>
        <v>0</v>
      </c>
      <c r="S413" s="101"/>
    </row>
    <row r="414" spans="1:19" s="96" customFormat="1" ht="37.9" customHeight="1" x14ac:dyDescent="0.25">
      <c r="A414" s="377">
        <f>COUNTA($A$6:A413)</f>
        <v>187</v>
      </c>
      <c r="B414" s="377" t="s">
        <v>931</v>
      </c>
      <c r="C414" s="98">
        <v>63</v>
      </c>
      <c r="D414" s="98">
        <v>132</v>
      </c>
      <c r="E414" s="98" t="s">
        <v>760</v>
      </c>
      <c r="F414" s="98" t="s">
        <v>761</v>
      </c>
      <c r="G414" s="99" t="s">
        <v>23</v>
      </c>
      <c r="H414" s="100">
        <v>156.80000000000001</v>
      </c>
      <c r="I414" s="100">
        <v>156.80000000000001</v>
      </c>
      <c r="J414" s="100">
        <v>0</v>
      </c>
      <c r="K414" s="100">
        <f t="shared" si="24"/>
        <v>156.80000000000001</v>
      </c>
      <c r="L414" s="100">
        <f t="shared" si="25"/>
        <v>0</v>
      </c>
      <c r="S414" s="101"/>
    </row>
    <row r="415" spans="1:19" s="96" customFormat="1" ht="37.9" customHeight="1" x14ac:dyDescent="0.25">
      <c r="A415" s="378"/>
      <c r="B415" s="378"/>
      <c r="C415" s="98">
        <v>63</v>
      </c>
      <c r="D415" s="98">
        <v>278</v>
      </c>
      <c r="E415" s="98" t="s">
        <v>760</v>
      </c>
      <c r="F415" s="98" t="s">
        <v>761</v>
      </c>
      <c r="G415" s="99" t="s">
        <v>23</v>
      </c>
      <c r="H415" s="100">
        <v>324.10000000000002</v>
      </c>
      <c r="I415" s="100">
        <v>324.10000000000002</v>
      </c>
      <c r="J415" s="100">
        <v>0</v>
      </c>
      <c r="K415" s="100">
        <f t="shared" si="24"/>
        <v>324.10000000000002</v>
      </c>
      <c r="L415" s="100">
        <f t="shared" si="25"/>
        <v>0</v>
      </c>
      <c r="S415" s="101"/>
    </row>
    <row r="416" spans="1:19" s="96" customFormat="1" ht="37.9" customHeight="1" x14ac:dyDescent="0.25">
      <c r="A416" s="379"/>
      <c r="B416" s="379"/>
      <c r="C416" s="98">
        <v>63</v>
      </c>
      <c r="D416" s="98">
        <v>198</v>
      </c>
      <c r="E416" s="98" t="s">
        <v>760</v>
      </c>
      <c r="F416" s="98" t="s">
        <v>761</v>
      </c>
      <c r="G416" s="99" t="s">
        <v>23</v>
      </c>
      <c r="H416" s="100">
        <v>181.6</v>
      </c>
      <c r="I416" s="100">
        <v>181.6</v>
      </c>
      <c r="J416" s="100">
        <v>0</v>
      </c>
      <c r="K416" s="100">
        <f t="shared" si="24"/>
        <v>181.6</v>
      </c>
      <c r="L416" s="100">
        <f t="shared" si="25"/>
        <v>0</v>
      </c>
      <c r="S416" s="101"/>
    </row>
    <row r="417" spans="1:19" s="96" customFormat="1" ht="37.9" customHeight="1" x14ac:dyDescent="0.25">
      <c r="A417" s="122">
        <f>COUNTA($A$6:A416)</f>
        <v>188</v>
      </c>
      <c r="B417" s="122" t="s">
        <v>932</v>
      </c>
      <c r="C417" s="98">
        <v>55</v>
      </c>
      <c r="D417" s="98">
        <v>545</v>
      </c>
      <c r="E417" s="98" t="s">
        <v>760</v>
      </c>
      <c r="F417" s="98" t="s">
        <v>761</v>
      </c>
      <c r="G417" s="99" t="s">
        <v>23</v>
      </c>
      <c r="H417" s="100">
        <v>190.3</v>
      </c>
      <c r="I417" s="100">
        <v>190.3</v>
      </c>
      <c r="J417" s="100">
        <v>0</v>
      </c>
      <c r="K417" s="100">
        <f t="shared" si="24"/>
        <v>190.3</v>
      </c>
      <c r="L417" s="100">
        <f t="shared" si="25"/>
        <v>0</v>
      </c>
      <c r="S417" s="101"/>
    </row>
    <row r="418" spans="1:19" s="96" customFormat="1" ht="43.9" customHeight="1" x14ac:dyDescent="0.25">
      <c r="A418" s="377">
        <f>COUNTA($A$6:A417)</f>
        <v>189</v>
      </c>
      <c r="B418" s="377" t="s">
        <v>933</v>
      </c>
      <c r="C418" s="98">
        <v>63</v>
      </c>
      <c r="D418" s="98">
        <v>284</v>
      </c>
      <c r="E418" s="98" t="s">
        <v>760</v>
      </c>
      <c r="F418" s="98" t="s">
        <v>761</v>
      </c>
      <c r="G418" s="99" t="s">
        <v>23</v>
      </c>
      <c r="H418" s="100">
        <v>108.6</v>
      </c>
      <c r="I418" s="100">
        <v>108.6</v>
      </c>
      <c r="J418" s="100">
        <v>0</v>
      </c>
      <c r="K418" s="100">
        <f t="shared" si="24"/>
        <v>108.6</v>
      </c>
      <c r="L418" s="100">
        <f t="shared" si="25"/>
        <v>0</v>
      </c>
      <c r="S418" s="101"/>
    </row>
    <row r="419" spans="1:19" s="96" customFormat="1" ht="43.9" customHeight="1" x14ac:dyDescent="0.25">
      <c r="A419" s="379"/>
      <c r="B419" s="379"/>
      <c r="C419" s="98">
        <v>55</v>
      </c>
      <c r="D419" s="98">
        <v>519</v>
      </c>
      <c r="E419" s="98" t="s">
        <v>760</v>
      </c>
      <c r="F419" s="98" t="s">
        <v>761</v>
      </c>
      <c r="G419" s="99" t="s">
        <v>23</v>
      </c>
      <c r="H419" s="100">
        <v>203.5</v>
      </c>
      <c r="I419" s="100">
        <v>203.5</v>
      </c>
      <c r="J419" s="100">
        <v>0</v>
      </c>
      <c r="K419" s="100">
        <f t="shared" si="24"/>
        <v>203.5</v>
      </c>
      <c r="L419" s="100">
        <f t="shared" si="25"/>
        <v>0</v>
      </c>
      <c r="S419" s="101"/>
    </row>
    <row r="420" spans="1:19" s="96" customFormat="1" ht="37.9" customHeight="1" x14ac:dyDescent="0.25">
      <c r="A420" s="377">
        <f>COUNTA($A$6:A419)</f>
        <v>190</v>
      </c>
      <c r="B420" s="377" t="s">
        <v>934</v>
      </c>
      <c r="C420" s="98">
        <v>55</v>
      </c>
      <c r="D420" s="98">
        <v>442</v>
      </c>
      <c r="E420" s="98" t="s">
        <v>760</v>
      </c>
      <c r="F420" s="98" t="s">
        <v>761</v>
      </c>
      <c r="G420" s="99" t="s">
        <v>23</v>
      </c>
      <c r="H420" s="100">
        <v>110.2</v>
      </c>
      <c r="I420" s="100">
        <v>110.2</v>
      </c>
      <c r="J420" s="100">
        <v>0</v>
      </c>
      <c r="K420" s="100">
        <f t="shared" si="24"/>
        <v>110.2</v>
      </c>
      <c r="L420" s="100">
        <f t="shared" si="25"/>
        <v>0</v>
      </c>
      <c r="S420" s="101"/>
    </row>
    <row r="421" spans="1:19" s="96" customFormat="1" ht="37.9" customHeight="1" x14ac:dyDescent="0.25">
      <c r="A421" s="379"/>
      <c r="B421" s="379"/>
      <c r="C421" s="98">
        <v>55</v>
      </c>
      <c r="D421" s="98">
        <v>446</v>
      </c>
      <c r="E421" s="98" t="s">
        <v>760</v>
      </c>
      <c r="F421" s="98" t="s">
        <v>761</v>
      </c>
      <c r="G421" s="99" t="s">
        <v>23</v>
      </c>
      <c r="H421" s="100">
        <v>117.8</v>
      </c>
      <c r="I421" s="100">
        <v>117.8</v>
      </c>
      <c r="J421" s="100">
        <v>0</v>
      </c>
      <c r="K421" s="100">
        <f t="shared" si="24"/>
        <v>117.8</v>
      </c>
      <c r="L421" s="100">
        <f t="shared" si="25"/>
        <v>0</v>
      </c>
      <c r="S421" s="101"/>
    </row>
    <row r="422" spans="1:19" s="96" customFormat="1" ht="45" customHeight="1" x14ac:dyDescent="0.25">
      <c r="A422" s="122">
        <f>COUNTA($A$6:A421)</f>
        <v>191</v>
      </c>
      <c r="B422" s="122" t="s">
        <v>935</v>
      </c>
      <c r="C422" s="98">
        <v>55</v>
      </c>
      <c r="D422" s="98">
        <v>612</v>
      </c>
      <c r="E422" s="98" t="s">
        <v>760</v>
      </c>
      <c r="F422" s="98" t="s">
        <v>761</v>
      </c>
      <c r="G422" s="99" t="s">
        <v>23</v>
      </c>
      <c r="H422" s="100">
        <v>70.3</v>
      </c>
      <c r="I422" s="100">
        <v>70.3</v>
      </c>
      <c r="J422" s="100">
        <v>0</v>
      </c>
      <c r="K422" s="100">
        <f t="shared" si="24"/>
        <v>70.3</v>
      </c>
      <c r="L422" s="100">
        <f t="shared" si="25"/>
        <v>0</v>
      </c>
      <c r="S422" s="101"/>
    </row>
    <row r="423" spans="1:19" s="96" customFormat="1" ht="37.9" customHeight="1" x14ac:dyDescent="0.25">
      <c r="A423" s="377">
        <f>COUNTA($A$6:A422)</f>
        <v>192</v>
      </c>
      <c r="B423" s="377" t="s">
        <v>936</v>
      </c>
      <c r="C423" s="98">
        <v>55</v>
      </c>
      <c r="D423" s="98">
        <v>536</v>
      </c>
      <c r="E423" s="98" t="s">
        <v>760</v>
      </c>
      <c r="F423" s="98" t="s">
        <v>761</v>
      </c>
      <c r="G423" s="99" t="s">
        <v>23</v>
      </c>
      <c r="H423" s="100">
        <v>100.8</v>
      </c>
      <c r="I423" s="100">
        <v>100.8</v>
      </c>
      <c r="J423" s="100">
        <v>0</v>
      </c>
      <c r="K423" s="100">
        <f t="shared" si="24"/>
        <v>100.8</v>
      </c>
      <c r="L423" s="100">
        <f t="shared" si="25"/>
        <v>0</v>
      </c>
      <c r="S423" s="101"/>
    </row>
    <row r="424" spans="1:19" s="96" customFormat="1" ht="37.9" customHeight="1" x14ac:dyDescent="0.25">
      <c r="A424" s="378"/>
      <c r="B424" s="378"/>
      <c r="C424" s="98">
        <v>55</v>
      </c>
      <c r="D424" s="98">
        <v>452</v>
      </c>
      <c r="E424" s="98" t="s">
        <v>760</v>
      </c>
      <c r="F424" s="98" t="s">
        <v>761</v>
      </c>
      <c r="G424" s="99" t="s">
        <v>23</v>
      </c>
      <c r="H424" s="100">
        <v>330.2</v>
      </c>
      <c r="I424" s="100">
        <v>330.2</v>
      </c>
      <c r="J424" s="100">
        <v>0</v>
      </c>
      <c r="K424" s="100">
        <f t="shared" si="24"/>
        <v>330.2</v>
      </c>
      <c r="L424" s="100">
        <f t="shared" si="25"/>
        <v>0</v>
      </c>
      <c r="S424" s="101"/>
    </row>
    <row r="425" spans="1:19" s="96" customFormat="1" ht="37.9" customHeight="1" x14ac:dyDescent="0.25">
      <c r="A425" s="378"/>
      <c r="B425" s="378"/>
      <c r="C425" s="98">
        <v>63</v>
      </c>
      <c r="D425" s="98">
        <v>141</v>
      </c>
      <c r="E425" s="98" t="s">
        <v>760</v>
      </c>
      <c r="F425" s="98" t="s">
        <v>761</v>
      </c>
      <c r="G425" s="99" t="s">
        <v>23</v>
      </c>
      <c r="H425" s="100">
        <v>179.5</v>
      </c>
      <c r="I425" s="100">
        <v>179.5</v>
      </c>
      <c r="J425" s="100">
        <v>0</v>
      </c>
      <c r="K425" s="100">
        <f t="shared" si="24"/>
        <v>179.5</v>
      </c>
      <c r="L425" s="100">
        <f t="shared" si="25"/>
        <v>0</v>
      </c>
      <c r="S425" s="101"/>
    </row>
    <row r="426" spans="1:19" s="96" customFormat="1" ht="37.9" customHeight="1" x14ac:dyDescent="0.25">
      <c r="A426" s="379"/>
      <c r="B426" s="379"/>
      <c r="C426" s="98">
        <v>63</v>
      </c>
      <c r="D426" s="98">
        <v>140</v>
      </c>
      <c r="E426" s="98" t="s">
        <v>760</v>
      </c>
      <c r="F426" s="98" t="s">
        <v>761</v>
      </c>
      <c r="G426" s="99" t="s">
        <v>23</v>
      </c>
      <c r="H426" s="100">
        <v>40.5</v>
      </c>
      <c r="I426" s="100">
        <v>40.5</v>
      </c>
      <c r="J426" s="100">
        <v>0</v>
      </c>
      <c r="K426" s="100">
        <f t="shared" si="24"/>
        <v>40.5</v>
      </c>
      <c r="L426" s="100">
        <f t="shared" si="25"/>
        <v>0</v>
      </c>
      <c r="S426" s="101"/>
    </row>
    <row r="427" spans="1:19" s="96" customFormat="1" ht="37.9" customHeight="1" x14ac:dyDescent="0.25">
      <c r="A427" s="114">
        <f>COUNTA($A$6:A426)</f>
        <v>193</v>
      </c>
      <c r="B427" s="114" t="s">
        <v>937</v>
      </c>
      <c r="C427" s="98">
        <v>55</v>
      </c>
      <c r="D427" s="98">
        <v>435</v>
      </c>
      <c r="E427" s="98" t="s">
        <v>760</v>
      </c>
      <c r="F427" s="98" t="s">
        <v>761</v>
      </c>
      <c r="G427" s="99" t="s">
        <v>23</v>
      </c>
      <c r="H427" s="100">
        <v>120</v>
      </c>
      <c r="I427" s="100">
        <v>120</v>
      </c>
      <c r="J427" s="100">
        <v>0</v>
      </c>
      <c r="K427" s="100">
        <f t="shared" si="24"/>
        <v>120</v>
      </c>
      <c r="L427" s="100">
        <f t="shared" si="25"/>
        <v>0</v>
      </c>
      <c r="S427" s="101"/>
    </row>
    <row r="428" spans="1:19" s="96" customFormat="1" ht="37.9" customHeight="1" x14ac:dyDescent="0.25">
      <c r="A428" s="122">
        <f>COUNTA($A$6:A427)</f>
        <v>194</v>
      </c>
      <c r="B428" s="122" t="s">
        <v>938</v>
      </c>
      <c r="C428" s="98">
        <v>63</v>
      </c>
      <c r="D428" s="98">
        <v>140</v>
      </c>
      <c r="E428" s="98" t="s">
        <v>760</v>
      </c>
      <c r="F428" s="98" t="s">
        <v>761</v>
      </c>
      <c r="G428" s="99" t="s">
        <v>23</v>
      </c>
      <c r="H428" s="100">
        <v>117.2</v>
      </c>
      <c r="I428" s="100">
        <v>117.2</v>
      </c>
      <c r="J428" s="100">
        <v>0</v>
      </c>
      <c r="K428" s="100">
        <f t="shared" si="24"/>
        <v>117.2</v>
      </c>
      <c r="L428" s="100">
        <f t="shared" si="25"/>
        <v>0</v>
      </c>
      <c r="S428" s="101"/>
    </row>
    <row r="429" spans="1:19" s="96" customFormat="1" ht="64.900000000000006" customHeight="1" x14ac:dyDescent="0.25">
      <c r="A429" s="122">
        <f>COUNTA($A$6:A428)</f>
        <v>195</v>
      </c>
      <c r="B429" s="122" t="s">
        <v>939</v>
      </c>
      <c r="C429" s="98">
        <v>55</v>
      </c>
      <c r="D429" s="98">
        <v>514</v>
      </c>
      <c r="E429" s="98" t="s">
        <v>760</v>
      </c>
      <c r="F429" s="98" t="s">
        <v>761</v>
      </c>
      <c r="G429" s="99" t="s">
        <v>23</v>
      </c>
      <c r="H429" s="100">
        <v>324.10000000000002</v>
      </c>
      <c r="I429" s="100">
        <v>324.10000000000002</v>
      </c>
      <c r="J429" s="100">
        <v>0</v>
      </c>
      <c r="K429" s="100">
        <f t="shared" si="24"/>
        <v>324.10000000000002</v>
      </c>
      <c r="L429" s="100">
        <f t="shared" si="25"/>
        <v>0</v>
      </c>
      <c r="S429" s="101"/>
    </row>
    <row r="430" spans="1:19" s="96" customFormat="1" ht="36" customHeight="1" x14ac:dyDescent="0.25">
      <c r="A430" s="384">
        <f>COUNTA($A$6:A429)</f>
        <v>196</v>
      </c>
      <c r="B430" s="377" t="s">
        <v>940</v>
      </c>
      <c r="C430" s="98">
        <v>55</v>
      </c>
      <c r="D430" s="98">
        <v>486</v>
      </c>
      <c r="E430" s="98" t="s">
        <v>760</v>
      </c>
      <c r="F430" s="98" t="s">
        <v>761</v>
      </c>
      <c r="G430" s="99" t="s">
        <v>23</v>
      </c>
      <c r="H430" s="100">
        <f>485.9-243</f>
        <v>242.89999999999998</v>
      </c>
      <c r="I430" s="100">
        <v>242.9</v>
      </c>
      <c r="J430" s="100">
        <v>0</v>
      </c>
      <c r="K430" s="100">
        <f t="shared" si="24"/>
        <v>242.9</v>
      </c>
      <c r="L430" s="100">
        <f t="shared" si="25"/>
        <v>0</v>
      </c>
      <c r="S430" s="101"/>
    </row>
    <row r="431" spans="1:19" s="96" customFormat="1" ht="36" customHeight="1" x14ac:dyDescent="0.25">
      <c r="A431" s="393"/>
      <c r="B431" s="378"/>
      <c r="C431" s="98">
        <v>55</v>
      </c>
      <c r="D431" s="98">
        <v>540</v>
      </c>
      <c r="E431" s="98" t="s">
        <v>760</v>
      </c>
      <c r="F431" s="98" t="s">
        <v>761</v>
      </c>
      <c r="G431" s="99" t="s">
        <v>23</v>
      </c>
      <c r="H431" s="100">
        <v>147.5</v>
      </c>
      <c r="I431" s="100">
        <v>147.5</v>
      </c>
      <c r="J431" s="100">
        <v>0</v>
      </c>
      <c r="K431" s="100">
        <f t="shared" si="24"/>
        <v>147.5</v>
      </c>
      <c r="L431" s="100">
        <f t="shared" si="25"/>
        <v>0</v>
      </c>
      <c r="S431" s="101"/>
    </row>
    <row r="432" spans="1:19" s="96" customFormat="1" ht="42" customHeight="1" x14ac:dyDescent="0.25">
      <c r="A432" s="393"/>
      <c r="B432" s="378"/>
      <c r="C432" s="98">
        <v>55</v>
      </c>
      <c r="D432" s="98">
        <v>486</v>
      </c>
      <c r="E432" s="98" t="s">
        <v>760</v>
      </c>
      <c r="F432" s="98" t="s">
        <v>761</v>
      </c>
      <c r="G432" s="99" t="s">
        <v>23</v>
      </c>
      <c r="H432" s="100">
        <v>243</v>
      </c>
      <c r="I432" s="100">
        <v>243</v>
      </c>
      <c r="J432" s="100">
        <v>0</v>
      </c>
      <c r="K432" s="100">
        <f t="shared" si="24"/>
        <v>243</v>
      </c>
      <c r="L432" s="100">
        <f t="shared" si="25"/>
        <v>0</v>
      </c>
      <c r="S432" s="101"/>
    </row>
    <row r="433" spans="1:19" s="96" customFormat="1" ht="42" customHeight="1" x14ac:dyDescent="0.25">
      <c r="A433" s="386"/>
      <c r="B433" s="379"/>
      <c r="C433" s="98">
        <v>63</v>
      </c>
      <c r="D433" s="98">
        <v>132</v>
      </c>
      <c r="E433" s="98" t="s">
        <v>760</v>
      </c>
      <c r="F433" s="98" t="s">
        <v>761</v>
      </c>
      <c r="G433" s="99" t="s">
        <v>23</v>
      </c>
      <c r="H433" s="100">
        <f>357.5-156.8</f>
        <v>200.7</v>
      </c>
      <c r="I433" s="100">
        <v>200.7</v>
      </c>
      <c r="J433" s="100">
        <v>0</v>
      </c>
      <c r="K433" s="100">
        <f t="shared" si="24"/>
        <v>200.7</v>
      </c>
      <c r="L433" s="100">
        <f t="shared" si="25"/>
        <v>0</v>
      </c>
      <c r="S433" s="101"/>
    </row>
    <row r="434" spans="1:19" s="104" customFormat="1" ht="57.6" customHeight="1" x14ac:dyDescent="0.25">
      <c r="A434" s="97">
        <f>COUNTA($A$6:A430)</f>
        <v>197</v>
      </c>
      <c r="B434" s="97" t="s">
        <v>941</v>
      </c>
      <c r="C434" s="93">
        <v>55</v>
      </c>
      <c r="D434" s="93">
        <v>569</v>
      </c>
      <c r="E434" s="93" t="s">
        <v>760</v>
      </c>
      <c r="F434" s="93" t="s">
        <v>761</v>
      </c>
      <c r="G434" s="94" t="s">
        <v>23</v>
      </c>
      <c r="H434" s="95">
        <v>299.60000000000002</v>
      </c>
      <c r="I434" s="95">
        <v>299.60000000000002</v>
      </c>
      <c r="J434" s="95">
        <v>0</v>
      </c>
      <c r="K434" s="95">
        <f t="shared" si="24"/>
        <v>299.60000000000002</v>
      </c>
      <c r="L434" s="95">
        <f t="shared" si="25"/>
        <v>0</v>
      </c>
      <c r="M434" s="96"/>
      <c r="N434" s="96"/>
      <c r="O434" s="96"/>
      <c r="P434" s="96"/>
      <c r="Q434" s="96"/>
      <c r="R434" s="96"/>
      <c r="S434" s="103"/>
    </row>
    <row r="435" spans="1:19" s="104" customFormat="1" ht="57.6" customHeight="1" x14ac:dyDescent="0.25">
      <c r="A435" s="97">
        <f>COUNTA($A$6:A434)</f>
        <v>198</v>
      </c>
      <c r="B435" s="97" t="s">
        <v>942</v>
      </c>
      <c r="C435" s="93">
        <v>63</v>
      </c>
      <c r="D435" s="93">
        <v>385</v>
      </c>
      <c r="E435" s="93" t="s">
        <v>760</v>
      </c>
      <c r="F435" s="93" t="s">
        <v>761</v>
      </c>
      <c r="G435" s="94" t="s">
        <v>23</v>
      </c>
      <c r="H435" s="95">
        <v>150</v>
      </c>
      <c r="I435" s="95">
        <v>90</v>
      </c>
      <c r="J435" s="95">
        <v>60</v>
      </c>
      <c r="K435" s="95">
        <f t="shared" ref="K435:K452" si="26">I435+J435</f>
        <v>150</v>
      </c>
      <c r="L435" s="95">
        <f t="shared" ref="L435:L452" si="27">+H435-K435</f>
        <v>0</v>
      </c>
      <c r="M435" s="96"/>
      <c r="N435" s="96"/>
      <c r="O435" s="96"/>
      <c r="P435" s="96"/>
      <c r="Q435" s="96"/>
      <c r="R435" s="96"/>
      <c r="S435" s="103"/>
    </row>
    <row r="436" spans="1:19" s="104" customFormat="1" ht="72" customHeight="1" x14ac:dyDescent="0.25">
      <c r="A436" s="97">
        <f>COUNTA($A$6:A435)</f>
        <v>199</v>
      </c>
      <c r="B436" s="97" t="s">
        <v>943</v>
      </c>
      <c r="C436" s="93">
        <v>63</v>
      </c>
      <c r="D436" s="93">
        <v>385</v>
      </c>
      <c r="E436" s="93" t="s">
        <v>760</v>
      </c>
      <c r="F436" s="93" t="s">
        <v>761</v>
      </c>
      <c r="G436" s="94" t="s">
        <v>23</v>
      </c>
      <c r="H436" s="95">
        <v>263</v>
      </c>
      <c r="I436" s="95">
        <v>173.1</v>
      </c>
      <c r="J436" s="95">
        <v>89.9</v>
      </c>
      <c r="K436" s="95">
        <f t="shared" si="26"/>
        <v>263</v>
      </c>
      <c r="L436" s="95">
        <f t="shared" si="27"/>
        <v>0</v>
      </c>
      <c r="M436" s="96"/>
      <c r="N436" s="96"/>
      <c r="O436" s="96"/>
      <c r="P436" s="96"/>
      <c r="Q436" s="96"/>
      <c r="R436" s="96"/>
      <c r="S436" s="103"/>
    </row>
    <row r="437" spans="1:19" s="104" customFormat="1" ht="58.15" customHeight="1" x14ac:dyDescent="0.25">
      <c r="A437" s="97">
        <f>COUNTA($A$6:A436)</f>
        <v>200</v>
      </c>
      <c r="B437" s="97" t="s">
        <v>944</v>
      </c>
      <c r="C437" s="93">
        <v>55</v>
      </c>
      <c r="D437" s="93">
        <v>567</v>
      </c>
      <c r="E437" s="93" t="s">
        <v>760</v>
      </c>
      <c r="F437" s="93" t="s">
        <v>761</v>
      </c>
      <c r="G437" s="94" t="s">
        <v>23</v>
      </c>
      <c r="H437" s="95">
        <v>166.8</v>
      </c>
      <c r="I437" s="95">
        <v>166.8</v>
      </c>
      <c r="J437" s="95">
        <f>H437-I437</f>
        <v>0</v>
      </c>
      <c r="K437" s="95">
        <f t="shared" si="26"/>
        <v>166.8</v>
      </c>
      <c r="L437" s="95">
        <f t="shared" si="27"/>
        <v>0</v>
      </c>
      <c r="M437" s="96"/>
      <c r="N437" s="96"/>
      <c r="O437" s="96"/>
      <c r="P437" s="96"/>
      <c r="Q437" s="96"/>
      <c r="R437" s="96"/>
      <c r="S437" s="103"/>
    </row>
    <row r="438" spans="1:19" s="104" customFormat="1" ht="58.15" customHeight="1" x14ac:dyDescent="0.25">
      <c r="A438" s="97">
        <f>COUNTA($A$6:A437)</f>
        <v>201</v>
      </c>
      <c r="B438" s="97" t="s">
        <v>945</v>
      </c>
      <c r="C438" s="93">
        <v>55</v>
      </c>
      <c r="D438" s="93">
        <v>267</v>
      </c>
      <c r="E438" s="93" t="s">
        <v>760</v>
      </c>
      <c r="F438" s="93" t="s">
        <v>761</v>
      </c>
      <c r="G438" s="94" t="s">
        <v>23</v>
      </c>
      <c r="H438" s="95">
        <v>197.9</v>
      </c>
      <c r="I438" s="95">
        <v>67.3</v>
      </c>
      <c r="J438" s="95"/>
      <c r="K438" s="95">
        <f t="shared" si="26"/>
        <v>67.3</v>
      </c>
      <c r="L438" s="95">
        <f t="shared" si="27"/>
        <v>130.60000000000002</v>
      </c>
      <c r="M438" s="96"/>
      <c r="N438" s="96"/>
      <c r="O438" s="96"/>
      <c r="P438" s="96"/>
      <c r="Q438" s="96"/>
      <c r="R438" s="96"/>
      <c r="S438" s="103"/>
    </row>
    <row r="439" spans="1:19" s="104" customFormat="1" ht="49.15" customHeight="1" x14ac:dyDescent="0.25">
      <c r="A439" s="384">
        <f>COUNTA($A$6:A438)</f>
        <v>202</v>
      </c>
      <c r="B439" s="377" t="s">
        <v>946</v>
      </c>
      <c r="C439" s="93">
        <v>63</v>
      </c>
      <c r="D439" s="93">
        <v>314</v>
      </c>
      <c r="E439" s="93" t="s">
        <v>760</v>
      </c>
      <c r="F439" s="93" t="s">
        <v>761</v>
      </c>
      <c r="G439" s="94" t="s">
        <v>23</v>
      </c>
      <c r="H439" s="95">
        <v>242.3</v>
      </c>
      <c r="I439" s="95">
        <v>242.3</v>
      </c>
      <c r="J439" s="95">
        <v>0</v>
      </c>
      <c r="K439" s="95">
        <f t="shared" si="26"/>
        <v>242.3</v>
      </c>
      <c r="L439" s="95">
        <f t="shared" si="27"/>
        <v>0</v>
      </c>
      <c r="M439" s="96"/>
      <c r="N439" s="96"/>
      <c r="O439" s="96"/>
      <c r="P439" s="96"/>
      <c r="Q439" s="96"/>
      <c r="R439" s="96"/>
      <c r="S439" s="103"/>
    </row>
    <row r="440" spans="1:19" s="104" customFormat="1" ht="49.15" customHeight="1" x14ac:dyDescent="0.25">
      <c r="A440" s="386"/>
      <c r="B440" s="379"/>
      <c r="C440" s="93">
        <v>63</v>
      </c>
      <c r="D440" s="93">
        <v>315</v>
      </c>
      <c r="E440" s="93" t="s">
        <v>760</v>
      </c>
      <c r="F440" s="93" t="s">
        <v>761</v>
      </c>
      <c r="G440" s="94" t="s">
        <v>23</v>
      </c>
      <c r="H440" s="95">
        <v>17.100000000000001</v>
      </c>
      <c r="I440" s="95">
        <v>17.100000000000001</v>
      </c>
      <c r="J440" s="95">
        <v>0</v>
      </c>
      <c r="K440" s="95">
        <f t="shared" si="26"/>
        <v>17.100000000000001</v>
      </c>
      <c r="L440" s="95">
        <f t="shared" si="27"/>
        <v>0</v>
      </c>
      <c r="M440" s="96"/>
      <c r="N440" s="96"/>
      <c r="O440" s="96"/>
      <c r="P440" s="96"/>
      <c r="Q440" s="96"/>
      <c r="R440" s="96"/>
      <c r="S440" s="103"/>
    </row>
    <row r="441" spans="1:19" s="104" customFormat="1" ht="49.15" customHeight="1" x14ac:dyDescent="0.25">
      <c r="A441" s="396">
        <f>COUNTA($A$6:A440)</f>
        <v>203</v>
      </c>
      <c r="B441" s="396" t="s">
        <v>507</v>
      </c>
      <c r="C441" s="93">
        <v>63</v>
      </c>
      <c r="D441" s="93">
        <v>234</v>
      </c>
      <c r="E441" s="93" t="s">
        <v>760</v>
      </c>
      <c r="F441" s="93" t="s">
        <v>761</v>
      </c>
      <c r="G441" s="94" t="s">
        <v>23</v>
      </c>
      <c r="H441" s="95">
        <v>7.7</v>
      </c>
      <c r="I441" s="95">
        <v>7.7</v>
      </c>
      <c r="J441" s="95">
        <v>0</v>
      </c>
      <c r="K441" s="95">
        <f t="shared" si="26"/>
        <v>7.7</v>
      </c>
      <c r="L441" s="95">
        <f t="shared" si="27"/>
        <v>0</v>
      </c>
      <c r="M441" s="96"/>
      <c r="N441" s="96"/>
      <c r="O441" s="96"/>
      <c r="P441" s="96"/>
      <c r="Q441" s="96"/>
      <c r="R441" s="96"/>
      <c r="S441" s="103"/>
    </row>
    <row r="442" spans="1:19" s="104" customFormat="1" ht="49.15" customHeight="1" x14ac:dyDescent="0.25">
      <c r="A442" s="396"/>
      <c r="B442" s="396"/>
      <c r="C442" s="93">
        <v>63</v>
      </c>
      <c r="D442" s="93">
        <v>232</v>
      </c>
      <c r="E442" s="93" t="s">
        <v>760</v>
      </c>
      <c r="F442" s="93" t="s">
        <v>761</v>
      </c>
      <c r="G442" s="94" t="s">
        <v>23</v>
      </c>
      <c r="H442" s="95">
        <v>3.6</v>
      </c>
      <c r="I442" s="95">
        <v>3.6</v>
      </c>
      <c r="J442" s="95">
        <v>0</v>
      </c>
      <c r="K442" s="95">
        <f t="shared" si="26"/>
        <v>3.6</v>
      </c>
      <c r="L442" s="95">
        <f t="shared" si="27"/>
        <v>0</v>
      </c>
      <c r="M442" s="96"/>
      <c r="N442" s="96"/>
      <c r="O442" s="96"/>
      <c r="P442" s="96"/>
      <c r="Q442" s="96"/>
      <c r="R442" s="96"/>
      <c r="S442" s="103"/>
    </row>
    <row r="443" spans="1:19" s="104" customFormat="1" ht="49.15" customHeight="1" x14ac:dyDescent="0.25">
      <c r="A443" s="396"/>
      <c r="B443" s="396"/>
      <c r="C443" s="93">
        <v>63</v>
      </c>
      <c r="D443" s="93">
        <v>233</v>
      </c>
      <c r="E443" s="93" t="s">
        <v>760</v>
      </c>
      <c r="F443" s="93" t="s">
        <v>761</v>
      </c>
      <c r="G443" s="94" t="s">
        <v>23</v>
      </c>
      <c r="H443" s="95">
        <v>269.10000000000002</v>
      </c>
      <c r="I443" s="95">
        <v>269.10000000000002</v>
      </c>
      <c r="J443" s="95">
        <v>0</v>
      </c>
      <c r="K443" s="95">
        <f t="shared" si="26"/>
        <v>269.10000000000002</v>
      </c>
      <c r="L443" s="95">
        <f t="shared" si="27"/>
        <v>0</v>
      </c>
      <c r="M443" s="96"/>
      <c r="N443" s="96"/>
      <c r="O443" s="96"/>
      <c r="P443" s="96"/>
      <c r="Q443" s="96"/>
      <c r="R443" s="96"/>
      <c r="S443" s="103"/>
    </row>
    <row r="444" spans="1:19" s="104" customFormat="1" ht="46.9" customHeight="1" x14ac:dyDescent="0.25">
      <c r="A444" s="114">
        <f>COUNTA($A$6:A443)</f>
        <v>204</v>
      </c>
      <c r="B444" s="114" t="s">
        <v>947</v>
      </c>
      <c r="C444" s="93">
        <v>55</v>
      </c>
      <c r="D444" s="93">
        <v>615</v>
      </c>
      <c r="E444" s="93" t="s">
        <v>760</v>
      </c>
      <c r="F444" s="93" t="s">
        <v>761</v>
      </c>
      <c r="G444" s="94" t="s">
        <v>23</v>
      </c>
      <c r="H444" s="95">
        <v>200.1</v>
      </c>
      <c r="I444" s="95">
        <v>200.1</v>
      </c>
      <c r="J444" s="95">
        <v>0</v>
      </c>
      <c r="K444" s="95">
        <f t="shared" si="26"/>
        <v>200.1</v>
      </c>
      <c r="L444" s="95">
        <f t="shared" si="27"/>
        <v>0</v>
      </c>
      <c r="M444" s="96"/>
      <c r="N444" s="96"/>
      <c r="O444" s="96"/>
      <c r="P444" s="96"/>
      <c r="Q444" s="96"/>
      <c r="R444" s="96"/>
      <c r="S444" s="103"/>
    </row>
    <row r="445" spans="1:19" s="104" customFormat="1" ht="46.9" customHeight="1" x14ac:dyDescent="0.25">
      <c r="A445" s="377">
        <v>205</v>
      </c>
      <c r="B445" s="377" t="s">
        <v>868</v>
      </c>
      <c r="C445" s="93">
        <v>55</v>
      </c>
      <c r="D445" s="93">
        <v>615</v>
      </c>
      <c r="E445" s="93" t="s">
        <v>760</v>
      </c>
      <c r="F445" s="93" t="s">
        <v>761</v>
      </c>
      <c r="G445" s="94" t="s">
        <v>23</v>
      </c>
      <c r="H445" s="95">
        <v>27.2</v>
      </c>
      <c r="I445" s="95">
        <v>27.2</v>
      </c>
      <c r="J445" s="95">
        <v>0</v>
      </c>
      <c r="K445" s="95">
        <f t="shared" si="26"/>
        <v>27.2</v>
      </c>
      <c r="L445" s="95">
        <f t="shared" si="27"/>
        <v>0</v>
      </c>
      <c r="M445" s="96"/>
      <c r="N445" s="96"/>
      <c r="O445" s="96"/>
      <c r="P445" s="96"/>
      <c r="Q445" s="96"/>
      <c r="R445" s="96"/>
      <c r="S445" s="103"/>
    </row>
    <row r="446" spans="1:19" s="104" customFormat="1" ht="46.9" customHeight="1" x14ac:dyDescent="0.25">
      <c r="A446" s="378"/>
      <c r="B446" s="378"/>
      <c r="C446" s="93">
        <v>55</v>
      </c>
      <c r="D446" s="93">
        <v>616</v>
      </c>
      <c r="E446" s="93" t="s">
        <v>760</v>
      </c>
      <c r="F446" s="93" t="s">
        <v>761</v>
      </c>
      <c r="G446" s="94" t="s">
        <v>23</v>
      </c>
      <c r="H446" s="95">
        <v>58.5</v>
      </c>
      <c r="I446" s="95">
        <v>58.5</v>
      </c>
      <c r="J446" s="95">
        <v>0</v>
      </c>
      <c r="K446" s="95">
        <f t="shared" si="26"/>
        <v>58.5</v>
      </c>
      <c r="L446" s="95">
        <f t="shared" si="27"/>
        <v>0</v>
      </c>
      <c r="M446" s="96"/>
      <c r="N446" s="96"/>
      <c r="O446" s="96"/>
      <c r="P446" s="96"/>
      <c r="Q446" s="96"/>
      <c r="R446" s="96"/>
      <c r="S446" s="103"/>
    </row>
    <row r="447" spans="1:19" s="104" customFormat="1" ht="46.9" customHeight="1" x14ac:dyDescent="0.25">
      <c r="A447" s="379"/>
      <c r="B447" s="379"/>
      <c r="C447" s="93">
        <v>55</v>
      </c>
      <c r="D447" s="93">
        <v>618</v>
      </c>
      <c r="E447" s="93" t="s">
        <v>760</v>
      </c>
      <c r="F447" s="93" t="s">
        <v>761</v>
      </c>
      <c r="G447" s="94" t="s">
        <v>23</v>
      </c>
      <c r="H447" s="95">
        <v>110.2</v>
      </c>
      <c r="I447" s="95">
        <v>110.2</v>
      </c>
      <c r="J447" s="95">
        <v>0</v>
      </c>
      <c r="K447" s="95">
        <f t="shared" si="26"/>
        <v>110.2</v>
      </c>
      <c r="L447" s="95">
        <f t="shared" si="27"/>
        <v>0</v>
      </c>
      <c r="M447" s="96"/>
      <c r="N447" s="96"/>
      <c r="O447" s="96"/>
      <c r="P447" s="96"/>
      <c r="Q447" s="96"/>
      <c r="R447" s="96"/>
      <c r="S447" s="103"/>
    </row>
    <row r="448" spans="1:19" s="104" customFormat="1" ht="46.9" customHeight="1" x14ac:dyDescent="0.25">
      <c r="A448" s="377">
        <v>206</v>
      </c>
      <c r="B448" s="377" t="s">
        <v>948</v>
      </c>
      <c r="C448" s="93">
        <v>55</v>
      </c>
      <c r="D448" s="93">
        <v>618</v>
      </c>
      <c r="E448" s="93" t="s">
        <v>760</v>
      </c>
      <c r="F448" s="93" t="s">
        <v>761</v>
      </c>
      <c r="G448" s="94" t="s">
        <v>23</v>
      </c>
      <c r="H448" s="95">
        <v>63.9</v>
      </c>
      <c r="I448" s="95">
        <v>63.9</v>
      </c>
      <c r="J448" s="95">
        <v>0</v>
      </c>
      <c r="K448" s="95">
        <f t="shared" si="26"/>
        <v>63.9</v>
      </c>
      <c r="L448" s="95">
        <f t="shared" si="27"/>
        <v>0</v>
      </c>
      <c r="M448" s="96"/>
      <c r="N448" s="96"/>
      <c r="O448" s="96"/>
      <c r="P448" s="96"/>
      <c r="Q448" s="96"/>
      <c r="R448" s="96"/>
      <c r="S448" s="103"/>
    </row>
    <row r="449" spans="1:19" s="104" customFormat="1" ht="46.9" customHeight="1" x14ac:dyDescent="0.25">
      <c r="A449" s="379"/>
      <c r="B449" s="379"/>
      <c r="C449" s="93">
        <v>55</v>
      </c>
      <c r="D449" s="93">
        <v>619</v>
      </c>
      <c r="E449" s="93" t="s">
        <v>760</v>
      </c>
      <c r="F449" s="93" t="s">
        <v>761</v>
      </c>
      <c r="G449" s="94" t="s">
        <v>23</v>
      </c>
      <c r="H449" s="95">
        <v>86</v>
      </c>
      <c r="I449" s="95">
        <v>86</v>
      </c>
      <c r="J449" s="95">
        <v>0</v>
      </c>
      <c r="K449" s="95">
        <f t="shared" si="26"/>
        <v>86</v>
      </c>
      <c r="L449" s="95">
        <f t="shared" si="27"/>
        <v>0</v>
      </c>
      <c r="M449" s="96"/>
      <c r="N449" s="96"/>
      <c r="O449" s="96"/>
      <c r="P449" s="96"/>
      <c r="Q449" s="96"/>
      <c r="R449" s="96"/>
      <c r="S449" s="103"/>
    </row>
    <row r="450" spans="1:19" s="104" customFormat="1" ht="60.6" customHeight="1" x14ac:dyDescent="0.25">
      <c r="A450" s="114">
        <v>207</v>
      </c>
      <c r="B450" s="114" t="s">
        <v>839</v>
      </c>
      <c r="C450" s="93">
        <v>55</v>
      </c>
      <c r="D450" s="93">
        <v>619</v>
      </c>
      <c r="E450" s="93" t="s">
        <v>760</v>
      </c>
      <c r="F450" s="93" t="s">
        <v>761</v>
      </c>
      <c r="G450" s="94" t="s">
        <v>23</v>
      </c>
      <c r="H450" s="95">
        <v>119.9</v>
      </c>
      <c r="I450" s="95">
        <v>119.9</v>
      </c>
      <c r="J450" s="95">
        <v>0</v>
      </c>
      <c r="K450" s="95">
        <f t="shared" si="26"/>
        <v>119.9</v>
      </c>
      <c r="L450" s="95">
        <f t="shared" si="27"/>
        <v>0</v>
      </c>
      <c r="M450" s="96"/>
      <c r="N450" s="96"/>
      <c r="O450" s="96"/>
      <c r="P450" s="96"/>
      <c r="Q450" s="96"/>
      <c r="R450" s="96"/>
      <c r="S450" s="103"/>
    </row>
    <row r="451" spans="1:19" s="104" customFormat="1" ht="46.9" customHeight="1" x14ac:dyDescent="0.25">
      <c r="A451" s="377">
        <v>208</v>
      </c>
      <c r="B451" s="377" t="s">
        <v>949</v>
      </c>
      <c r="C451" s="93">
        <v>55</v>
      </c>
      <c r="D451" s="93">
        <v>619</v>
      </c>
      <c r="E451" s="93" t="s">
        <v>760</v>
      </c>
      <c r="F451" s="93" t="s">
        <v>761</v>
      </c>
      <c r="G451" s="94" t="s">
        <v>23</v>
      </c>
      <c r="H451" s="95">
        <v>26.6</v>
      </c>
      <c r="I451" s="95">
        <v>26.6</v>
      </c>
      <c r="J451" s="95">
        <v>0</v>
      </c>
      <c r="K451" s="95">
        <f t="shared" si="26"/>
        <v>26.6</v>
      </c>
      <c r="L451" s="95">
        <f t="shared" si="27"/>
        <v>0</v>
      </c>
      <c r="M451" s="96"/>
      <c r="N451" s="96"/>
      <c r="O451" s="96"/>
      <c r="P451" s="96"/>
      <c r="Q451" s="96"/>
      <c r="R451" s="96"/>
      <c r="S451" s="103"/>
    </row>
    <row r="452" spans="1:19" s="104" customFormat="1" ht="46.9" customHeight="1" x14ac:dyDescent="0.25">
      <c r="A452" s="378"/>
      <c r="B452" s="378"/>
      <c r="C452" s="93">
        <v>55</v>
      </c>
      <c r="D452" s="93">
        <v>624</v>
      </c>
      <c r="E452" s="93" t="s">
        <v>760</v>
      </c>
      <c r="F452" s="93" t="s">
        <v>761</v>
      </c>
      <c r="G452" s="94" t="s">
        <v>23</v>
      </c>
      <c r="H452" s="95">
        <v>85.8</v>
      </c>
      <c r="I452" s="95">
        <v>85.8</v>
      </c>
      <c r="J452" s="95">
        <v>0</v>
      </c>
      <c r="K452" s="95">
        <f t="shared" si="26"/>
        <v>85.8</v>
      </c>
      <c r="L452" s="95">
        <f t="shared" si="27"/>
        <v>0</v>
      </c>
      <c r="M452" s="96"/>
      <c r="N452" s="96"/>
      <c r="O452" s="96"/>
      <c r="P452" s="96"/>
      <c r="Q452" s="96"/>
      <c r="R452" s="96"/>
      <c r="S452" s="103"/>
    </row>
    <row r="453" spans="1:19" s="104" customFormat="1" ht="46.9" customHeight="1" x14ac:dyDescent="0.25">
      <c r="A453" s="377">
        <v>209</v>
      </c>
      <c r="B453" s="377" t="s">
        <v>867</v>
      </c>
      <c r="C453" s="93">
        <v>55</v>
      </c>
      <c r="D453" s="93">
        <v>624</v>
      </c>
      <c r="E453" s="93" t="s">
        <v>760</v>
      </c>
      <c r="F453" s="93" t="s">
        <v>761</v>
      </c>
      <c r="G453" s="94" t="s">
        <v>23</v>
      </c>
      <c r="H453" s="95">
        <v>64</v>
      </c>
      <c r="I453" s="95">
        <v>64</v>
      </c>
      <c r="J453" s="95">
        <v>0</v>
      </c>
      <c r="K453" s="95">
        <f>I453+J453</f>
        <v>64</v>
      </c>
      <c r="L453" s="95">
        <f>+H453-K453</f>
        <v>0</v>
      </c>
      <c r="M453" s="96"/>
      <c r="N453" s="96"/>
      <c r="O453" s="96"/>
      <c r="P453" s="96"/>
      <c r="Q453" s="96"/>
      <c r="R453" s="96"/>
      <c r="S453" s="103"/>
    </row>
    <row r="454" spans="1:19" s="104" customFormat="1" ht="46.9" customHeight="1" x14ac:dyDescent="0.25">
      <c r="A454" s="379"/>
      <c r="B454" s="379"/>
      <c r="C454" s="93">
        <v>55</v>
      </c>
      <c r="D454" s="93">
        <v>625</v>
      </c>
      <c r="E454" s="93" t="s">
        <v>760</v>
      </c>
      <c r="F454" s="93" t="s">
        <v>761</v>
      </c>
      <c r="G454" s="94" t="s">
        <v>23</v>
      </c>
      <c r="H454" s="95">
        <v>119.1</v>
      </c>
      <c r="I454" s="95">
        <v>119.1</v>
      </c>
      <c r="J454" s="95">
        <v>0</v>
      </c>
      <c r="K454" s="95">
        <f>I454+J454</f>
        <v>119.1</v>
      </c>
      <c r="L454" s="95">
        <f>+H454-K454</f>
        <v>0</v>
      </c>
      <c r="M454" s="96"/>
      <c r="N454" s="96"/>
      <c r="O454" s="96"/>
      <c r="P454" s="96"/>
      <c r="Q454" s="96"/>
      <c r="R454" s="96"/>
      <c r="S454" s="103"/>
    </row>
    <row r="455" spans="1:19" s="104" customFormat="1" ht="69" customHeight="1" x14ac:dyDescent="0.25">
      <c r="A455" s="114">
        <v>210</v>
      </c>
      <c r="B455" s="114" t="s">
        <v>867</v>
      </c>
      <c r="C455" s="93">
        <v>55</v>
      </c>
      <c r="D455" s="93">
        <v>626</v>
      </c>
      <c r="E455" s="93" t="s">
        <v>760</v>
      </c>
      <c r="F455" s="93" t="s">
        <v>761</v>
      </c>
      <c r="G455" s="94" t="s">
        <v>23</v>
      </c>
      <c r="H455" s="95">
        <v>61</v>
      </c>
      <c r="I455" s="95">
        <v>61</v>
      </c>
      <c r="J455" s="95">
        <v>0</v>
      </c>
      <c r="K455" s="95">
        <f>I455+J455</f>
        <v>61</v>
      </c>
      <c r="L455" s="95">
        <f>+H455-K455</f>
        <v>0</v>
      </c>
      <c r="M455" s="96"/>
      <c r="N455" s="96"/>
      <c r="O455" s="96"/>
      <c r="P455" s="96"/>
      <c r="Q455" s="96"/>
      <c r="R455" s="96"/>
      <c r="S455" s="103"/>
    </row>
    <row r="456" spans="1:19" s="104" customFormat="1" ht="46.9" customHeight="1" x14ac:dyDescent="0.25">
      <c r="A456" s="377">
        <v>211</v>
      </c>
      <c r="B456" s="377" t="s">
        <v>935</v>
      </c>
      <c r="C456" s="93">
        <v>55</v>
      </c>
      <c r="D456" s="93">
        <v>625</v>
      </c>
      <c r="E456" s="93" t="s">
        <v>760</v>
      </c>
      <c r="F456" s="93" t="s">
        <v>761</v>
      </c>
      <c r="G456" s="94" t="s">
        <v>23</v>
      </c>
      <c r="H456" s="95">
        <v>4.5</v>
      </c>
      <c r="I456" s="95">
        <v>4.5</v>
      </c>
      <c r="J456" s="95">
        <v>0</v>
      </c>
      <c r="K456" s="95">
        <f>I456+J456</f>
        <v>4.5</v>
      </c>
      <c r="L456" s="95">
        <f>+H456-K456</f>
        <v>0</v>
      </c>
      <c r="M456" s="96"/>
      <c r="N456" s="96"/>
      <c r="O456" s="96"/>
      <c r="P456" s="96"/>
      <c r="Q456" s="96"/>
      <c r="R456" s="96"/>
      <c r="S456" s="103"/>
    </row>
    <row r="457" spans="1:19" s="104" customFormat="1" ht="46.9" customHeight="1" x14ac:dyDescent="0.25">
      <c r="A457" s="379"/>
      <c r="B457" s="379"/>
      <c r="C457" s="93">
        <v>55</v>
      </c>
      <c r="D457" s="93">
        <v>626</v>
      </c>
      <c r="E457" s="93" t="s">
        <v>760</v>
      </c>
      <c r="F457" s="93" t="s">
        <v>761</v>
      </c>
      <c r="G457" s="94" t="s">
        <v>23</v>
      </c>
      <c r="H457" s="95">
        <v>118.6</v>
      </c>
      <c r="I457" s="95">
        <v>118.6</v>
      </c>
      <c r="J457" s="95">
        <v>0</v>
      </c>
      <c r="K457" s="95">
        <f>I457+J457</f>
        <v>118.6</v>
      </c>
      <c r="L457" s="95">
        <f>+H457-K457</f>
        <v>0</v>
      </c>
      <c r="M457" s="96"/>
      <c r="N457" s="96"/>
      <c r="O457" s="96"/>
      <c r="P457" s="96"/>
      <c r="Q457" s="96"/>
      <c r="R457" s="96"/>
      <c r="S457" s="103"/>
    </row>
    <row r="458" spans="1:19" s="94" customFormat="1" ht="49.9" customHeight="1" x14ac:dyDescent="0.25">
      <c r="B458" s="94" t="s">
        <v>950</v>
      </c>
      <c r="H458" s="95">
        <f>SUM(H7:H457)</f>
        <v>73891.400000000052</v>
      </c>
      <c r="I458" s="95">
        <f>SUM(I7:I457)</f>
        <v>69306.800000000061</v>
      </c>
      <c r="J458" s="95">
        <f>SUM(J7:J457)</f>
        <v>1993.8000000000002</v>
      </c>
      <c r="K458" s="95">
        <f>SUM(K7:K457)</f>
        <v>71300.600000000079</v>
      </c>
      <c r="L458" s="95">
        <f>SUM(L7:L457)</f>
        <v>2590.8000000000002</v>
      </c>
      <c r="M458" s="96"/>
      <c r="N458" s="96"/>
      <c r="O458" s="96"/>
      <c r="P458" s="96"/>
      <c r="Q458" s="96"/>
      <c r="R458" s="96"/>
      <c r="S458" s="137"/>
    </row>
    <row r="459" spans="1:19" ht="15.6" customHeight="1" x14ac:dyDescent="0.25">
      <c r="A459" s="122"/>
      <c r="B459" s="93"/>
    </row>
    <row r="460" spans="1:19" x14ac:dyDescent="0.25">
      <c r="B460" s="93"/>
      <c r="K460" s="140"/>
    </row>
    <row r="461" spans="1:19" x14ac:dyDescent="0.25">
      <c r="B461" s="93"/>
    </row>
    <row r="462" spans="1:19" x14ac:dyDescent="0.25">
      <c r="B462" s="93"/>
      <c r="K462" s="140"/>
    </row>
    <row r="463" spans="1:19" x14ac:dyDescent="0.25">
      <c r="B463" s="93"/>
    </row>
    <row r="464" spans="1:19" x14ac:dyDescent="0.25">
      <c r="B464" s="93"/>
      <c r="L464" s="87"/>
    </row>
    <row r="465" spans="1:1138" x14ac:dyDescent="0.25">
      <c r="B465" s="93"/>
      <c r="K465" s="141"/>
      <c r="L465" s="142"/>
    </row>
    <row r="466" spans="1:1138" x14ac:dyDescent="0.25">
      <c r="B466" s="93"/>
      <c r="L466" s="143"/>
    </row>
    <row r="467" spans="1:1138" x14ac:dyDescent="0.25">
      <c r="B467" s="93"/>
      <c r="K467" s="144"/>
      <c r="L467" s="143"/>
    </row>
    <row r="468" spans="1:1138" x14ac:dyDescent="0.25">
      <c r="B468" s="93"/>
      <c r="L468" s="143"/>
    </row>
    <row r="469" spans="1:1138" x14ac:dyDescent="0.25">
      <c r="B469" s="93"/>
      <c r="L469" s="143"/>
    </row>
    <row r="470" spans="1:1138" x14ac:dyDescent="0.25">
      <c r="B470" s="93"/>
      <c r="L470" s="143"/>
    </row>
    <row r="471" spans="1:1138" x14ac:dyDescent="0.25">
      <c r="L471" s="143"/>
    </row>
    <row r="472" spans="1:1138" s="145" customFormat="1" x14ac:dyDescent="0.25">
      <c r="A472" s="93"/>
      <c r="B472" s="102"/>
      <c r="C472" s="110"/>
      <c r="D472" s="110"/>
      <c r="E472" s="110"/>
      <c r="F472" s="110"/>
      <c r="G472" s="138"/>
      <c r="H472" s="87"/>
      <c r="I472" s="87"/>
      <c r="J472" s="87"/>
      <c r="K472" s="87"/>
      <c r="L472" s="143"/>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87"/>
      <c r="AN472" s="87"/>
      <c r="AO472" s="87"/>
      <c r="AP472" s="87"/>
      <c r="AQ472" s="87"/>
      <c r="AR472" s="87"/>
      <c r="AS472" s="87"/>
      <c r="AT472" s="87"/>
      <c r="AU472" s="87"/>
      <c r="AV472" s="87"/>
      <c r="AW472" s="87"/>
      <c r="AX472" s="87"/>
      <c r="AY472" s="87"/>
      <c r="AZ472" s="87"/>
      <c r="BA472" s="87"/>
      <c r="BB472" s="87"/>
      <c r="BC472" s="87"/>
      <c r="BD472" s="87"/>
      <c r="BE472" s="87"/>
      <c r="BF472" s="87"/>
      <c r="BG472" s="87"/>
      <c r="BH472" s="87"/>
      <c r="BI472" s="87"/>
      <c r="BJ472" s="87"/>
      <c r="BK472" s="87"/>
      <c r="BL472" s="87"/>
      <c r="BM472" s="87"/>
      <c r="BN472" s="87"/>
      <c r="BO472" s="87"/>
      <c r="BP472" s="87"/>
      <c r="BQ472" s="87"/>
      <c r="BR472" s="87"/>
      <c r="BS472" s="87"/>
      <c r="BT472" s="87"/>
      <c r="BU472" s="87"/>
      <c r="BV472" s="87"/>
      <c r="BW472" s="87"/>
      <c r="BX472" s="87"/>
      <c r="BY472" s="87"/>
      <c r="BZ472" s="87"/>
      <c r="CA472" s="87"/>
      <c r="CB472" s="87"/>
      <c r="CC472" s="87"/>
      <c r="CD472" s="87"/>
      <c r="CE472" s="87"/>
      <c r="CF472" s="87"/>
      <c r="CG472" s="87"/>
      <c r="CH472" s="87"/>
      <c r="CI472" s="87"/>
      <c r="CJ472" s="87"/>
      <c r="CK472" s="87"/>
      <c r="CL472" s="87"/>
      <c r="CM472" s="87"/>
      <c r="CN472" s="87"/>
      <c r="CO472" s="87"/>
      <c r="CP472" s="87"/>
      <c r="CQ472" s="87"/>
      <c r="CR472" s="87"/>
      <c r="CS472" s="87"/>
      <c r="CT472" s="87"/>
      <c r="CU472" s="87"/>
      <c r="CV472" s="87"/>
      <c r="CW472" s="87"/>
      <c r="CX472" s="87"/>
      <c r="CY472" s="87"/>
      <c r="CZ472" s="87"/>
      <c r="DA472" s="87"/>
      <c r="DB472" s="87"/>
      <c r="DC472" s="87"/>
      <c r="DD472" s="87"/>
      <c r="DE472" s="87"/>
      <c r="DF472" s="87"/>
      <c r="DG472" s="87"/>
      <c r="DH472" s="87"/>
      <c r="DI472" s="87"/>
      <c r="DJ472" s="87"/>
      <c r="DK472" s="87"/>
      <c r="DL472" s="87"/>
      <c r="DM472" s="87"/>
      <c r="DN472" s="87"/>
      <c r="DO472" s="87"/>
      <c r="DP472" s="87"/>
      <c r="DQ472" s="87"/>
      <c r="DR472" s="87"/>
      <c r="DS472" s="87"/>
      <c r="DT472" s="87"/>
      <c r="DU472" s="87"/>
      <c r="DV472" s="87"/>
      <c r="DW472" s="87"/>
      <c r="DX472" s="87"/>
      <c r="DY472" s="87"/>
      <c r="DZ472" s="87"/>
      <c r="EA472" s="87"/>
      <c r="EB472" s="87"/>
      <c r="EC472" s="87"/>
      <c r="ED472" s="87"/>
      <c r="EE472" s="87"/>
      <c r="EF472" s="87"/>
      <c r="EG472" s="87"/>
      <c r="EH472" s="87"/>
      <c r="EI472" s="87"/>
      <c r="EJ472" s="87"/>
      <c r="EK472" s="87"/>
      <c r="EL472" s="87"/>
      <c r="EM472" s="87"/>
      <c r="EN472" s="87"/>
      <c r="EO472" s="87"/>
      <c r="EP472" s="87"/>
      <c r="EQ472" s="87"/>
      <c r="ER472" s="87"/>
      <c r="ES472" s="87"/>
      <c r="ET472" s="87"/>
      <c r="EU472" s="87"/>
      <c r="EV472" s="87"/>
      <c r="EW472" s="87"/>
      <c r="EX472" s="87"/>
      <c r="EY472" s="87"/>
      <c r="EZ472" s="87"/>
      <c r="FA472" s="87"/>
      <c r="FB472" s="87"/>
      <c r="FC472" s="87"/>
      <c r="FD472" s="87"/>
      <c r="FE472" s="87"/>
      <c r="FF472" s="87"/>
      <c r="FG472" s="87"/>
      <c r="FH472" s="87"/>
      <c r="FI472" s="87"/>
      <c r="FJ472" s="87"/>
      <c r="FK472" s="87"/>
      <c r="FL472" s="87"/>
      <c r="FM472" s="87"/>
      <c r="FN472" s="87"/>
      <c r="FO472" s="87"/>
      <c r="FP472" s="87"/>
      <c r="FQ472" s="87"/>
      <c r="FR472" s="87"/>
      <c r="FS472" s="87"/>
      <c r="FT472" s="87"/>
      <c r="FU472" s="87"/>
      <c r="FV472" s="87"/>
      <c r="FW472" s="87"/>
      <c r="FX472" s="87"/>
      <c r="FY472" s="87"/>
      <c r="FZ472" s="87"/>
      <c r="GA472" s="87"/>
      <c r="GB472" s="87"/>
      <c r="GC472" s="87"/>
      <c r="GD472" s="87"/>
      <c r="GE472" s="87"/>
      <c r="GF472" s="87"/>
      <c r="GG472" s="87"/>
      <c r="GH472" s="87"/>
      <c r="GI472" s="87"/>
      <c r="GJ472" s="87"/>
      <c r="GK472" s="87"/>
      <c r="GL472" s="87"/>
      <c r="GM472" s="87"/>
      <c r="GN472" s="87"/>
      <c r="GO472" s="87"/>
      <c r="GP472" s="87"/>
      <c r="GQ472" s="87"/>
      <c r="GR472" s="87"/>
      <c r="GS472" s="87"/>
      <c r="GT472" s="87"/>
      <c r="GU472" s="87"/>
      <c r="GV472" s="87"/>
      <c r="GW472" s="87"/>
      <c r="GX472" s="87"/>
      <c r="GY472" s="87"/>
      <c r="GZ472" s="87"/>
      <c r="HA472" s="87"/>
      <c r="HB472" s="87"/>
      <c r="HC472" s="87"/>
      <c r="HD472" s="87"/>
      <c r="HE472" s="87"/>
      <c r="HF472" s="87"/>
      <c r="HG472" s="87"/>
      <c r="HH472" s="87"/>
      <c r="HI472" s="87"/>
      <c r="HJ472" s="87"/>
      <c r="HK472" s="87"/>
      <c r="HL472" s="87"/>
      <c r="HM472" s="87"/>
      <c r="HN472" s="87"/>
      <c r="HO472" s="87"/>
      <c r="HP472" s="87"/>
      <c r="HQ472" s="87"/>
      <c r="HR472" s="87"/>
      <c r="HS472" s="87"/>
      <c r="HT472" s="87"/>
      <c r="HU472" s="87"/>
      <c r="HV472" s="87"/>
      <c r="HW472" s="87"/>
      <c r="HX472" s="87"/>
      <c r="HY472" s="87"/>
      <c r="HZ472" s="87"/>
      <c r="IA472" s="87"/>
      <c r="IB472" s="87"/>
      <c r="IC472" s="87"/>
      <c r="ID472" s="87"/>
      <c r="IE472" s="87"/>
      <c r="IF472" s="87"/>
      <c r="IG472" s="87"/>
      <c r="IH472" s="87"/>
      <c r="II472" s="87"/>
      <c r="IJ472" s="87"/>
      <c r="IK472" s="87"/>
      <c r="IL472" s="87"/>
      <c r="IM472" s="87"/>
      <c r="IN472" s="87"/>
      <c r="IO472" s="87"/>
      <c r="IP472" s="87"/>
      <c r="IQ472" s="87"/>
      <c r="IR472" s="87"/>
      <c r="IS472" s="87"/>
      <c r="IT472" s="87"/>
      <c r="IU472" s="87"/>
      <c r="IV472" s="87"/>
      <c r="IW472" s="87"/>
      <c r="IX472" s="87"/>
      <c r="IY472" s="87"/>
      <c r="IZ472" s="87"/>
      <c r="JA472" s="87"/>
      <c r="JB472" s="87"/>
      <c r="JC472" s="87"/>
      <c r="JD472" s="87"/>
      <c r="JE472" s="87"/>
      <c r="JF472" s="87"/>
      <c r="JG472" s="87"/>
      <c r="JH472" s="87"/>
      <c r="JI472" s="87"/>
      <c r="JJ472" s="87"/>
      <c r="JK472" s="87"/>
      <c r="JL472" s="87"/>
      <c r="JM472" s="87"/>
      <c r="JN472" s="87"/>
      <c r="JO472" s="87"/>
      <c r="JP472" s="87"/>
      <c r="JQ472" s="87"/>
      <c r="JR472" s="87"/>
      <c r="JS472" s="87"/>
      <c r="JT472" s="87"/>
      <c r="JU472" s="87"/>
      <c r="JV472" s="87"/>
      <c r="JW472" s="87"/>
      <c r="JX472" s="87"/>
      <c r="JY472" s="87"/>
      <c r="JZ472" s="87"/>
      <c r="KA472" s="87"/>
      <c r="KB472" s="87"/>
      <c r="KC472" s="87"/>
      <c r="KD472" s="87"/>
      <c r="KE472" s="87"/>
      <c r="KF472" s="87"/>
      <c r="KG472" s="87"/>
      <c r="KH472" s="87"/>
      <c r="KI472" s="87"/>
      <c r="KJ472" s="87"/>
      <c r="KK472" s="87"/>
      <c r="KL472" s="87"/>
      <c r="KM472" s="87"/>
      <c r="KN472" s="87"/>
      <c r="KO472" s="87"/>
      <c r="KP472" s="87"/>
      <c r="KQ472" s="87"/>
      <c r="KR472" s="87"/>
      <c r="KS472" s="87"/>
      <c r="KT472" s="87"/>
      <c r="KU472" s="87"/>
      <c r="KV472" s="87"/>
      <c r="KW472" s="87"/>
      <c r="KX472" s="87"/>
      <c r="KY472" s="87"/>
      <c r="KZ472" s="87"/>
      <c r="LA472" s="87"/>
      <c r="LB472" s="87"/>
      <c r="LC472" s="87"/>
      <c r="LD472" s="87"/>
      <c r="LE472" s="87"/>
      <c r="LF472" s="87"/>
      <c r="LG472" s="87"/>
      <c r="LH472" s="87"/>
      <c r="LI472" s="87"/>
      <c r="LJ472" s="87"/>
      <c r="LK472" s="87"/>
      <c r="LL472" s="87"/>
      <c r="LM472" s="87"/>
      <c r="LN472" s="87"/>
      <c r="LO472" s="87"/>
      <c r="LP472" s="87"/>
      <c r="LQ472" s="87"/>
      <c r="LR472" s="87"/>
      <c r="LS472" s="87"/>
      <c r="LT472" s="87"/>
      <c r="LU472" s="87"/>
      <c r="LV472" s="87"/>
      <c r="LW472" s="87"/>
      <c r="LX472" s="87"/>
      <c r="LY472" s="87"/>
      <c r="LZ472" s="87"/>
      <c r="MA472" s="87"/>
      <c r="MB472" s="87"/>
      <c r="MC472" s="87"/>
      <c r="MD472" s="87"/>
      <c r="ME472" s="87"/>
      <c r="MF472" s="87"/>
      <c r="MG472" s="87"/>
      <c r="MH472" s="87"/>
      <c r="MI472" s="87"/>
      <c r="MJ472" s="87"/>
      <c r="MK472" s="87"/>
      <c r="ML472" s="87"/>
      <c r="MM472" s="87"/>
      <c r="MN472" s="87"/>
      <c r="MO472" s="87"/>
      <c r="MP472" s="87"/>
      <c r="MQ472" s="87"/>
      <c r="MR472" s="87"/>
      <c r="MS472" s="87"/>
      <c r="MT472" s="87"/>
      <c r="MU472" s="87"/>
      <c r="MV472" s="87"/>
      <c r="MW472" s="87"/>
      <c r="MX472" s="87"/>
      <c r="MY472" s="87"/>
      <c r="MZ472" s="87"/>
      <c r="NA472" s="87"/>
      <c r="NB472" s="87"/>
      <c r="NC472" s="87"/>
      <c r="ND472" s="87"/>
      <c r="NE472" s="87"/>
      <c r="NF472" s="87"/>
      <c r="NG472" s="87"/>
      <c r="NH472" s="87"/>
      <c r="NI472" s="87"/>
      <c r="NJ472" s="87"/>
      <c r="NK472" s="87"/>
      <c r="NL472" s="87"/>
      <c r="NM472" s="87"/>
      <c r="NN472" s="87"/>
      <c r="NO472" s="87"/>
      <c r="NP472" s="87"/>
      <c r="NQ472" s="87"/>
      <c r="NR472" s="87"/>
      <c r="NS472" s="87"/>
      <c r="NT472" s="87"/>
      <c r="NU472" s="87"/>
      <c r="NV472" s="87"/>
      <c r="NW472" s="87"/>
      <c r="NX472" s="87"/>
      <c r="NY472" s="87"/>
      <c r="NZ472" s="87"/>
      <c r="OA472" s="87"/>
      <c r="OB472" s="87"/>
      <c r="OC472" s="87"/>
      <c r="OD472" s="87"/>
      <c r="OE472" s="87"/>
      <c r="OF472" s="87"/>
      <c r="OG472" s="87"/>
      <c r="OH472" s="87"/>
      <c r="OI472" s="87"/>
      <c r="OJ472" s="87"/>
      <c r="OK472" s="87"/>
      <c r="OL472" s="87"/>
      <c r="OM472" s="87"/>
      <c r="ON472" s="87"/>
      <c r="OO472" s="87"/>
      <c r="OP472" s="87"/>
      <c r="OQ472" s="87"/>
      <c r="OR472" s="87"/>
      <c r="OS472" s="87"/>
      <c r="OT472" s="87"/>
      <c r="OU472" s="87"/>
      <c r="OV472" s="87"/>
      <c r="OW472" s="87"/>
      <c r="OX472" s="87"/>
      <c r="OY472" s="87"/>
      <c r="OZ472" s="87"/>
      <c r="PA472" s="87"/>
      <c r="PB472" s="87"/>
      <c r="PC472" s="87"/>
      <c r="PD472" s="87"/>
      <c r="PE472" s="87"/>
      <c r="PF472" s="87"/>
      <c r="PG472" s="87"/>
      <c r="PH472" s="87"/>
      <c r="PI472" s="87"/>
      <c r="PJ472" s="87"/>
      <c r="PK472" s="87"/>
      <c r="PL472" s="87"/>
      <c r="PM472" s="87"/>
      <c r="PN472" s="87"/>
      <c r="PO472" s="87"/>
      <c r="PP472" s="87"/>
      <c r="PQ472" s="87"/>
      <c r="PR472" s="87"/>
      <c r="PS472" s="87"/>
      <c r="PT472" s="87"/>
      <c r="PU472" s="87"/>
      <c r="PV472" s="87"/>
      <c r="PW472" s="87"/>
      <c r="PX472" s="87"/>
      <c r="PY472" s="87"/>
      <c r="PZ472" s="87"/>
      <c r="QA472" s="87"/>
      <c r="QB472" s="87"/>
      <c r="QC472" s="87"/>
      <c r="QD472" s="87"/>
      <c r="QE472" s="87"/>
      <c r="QF472" s="87"/>
      <c r="QG472" s="87"/>
      <c r="QH472" s="87"/>
      <c r="QI472" s="87"/>
      <c r="QJ472" s="87"/>
      <c r="QK472" s="87"/>
      <c r="QL472" s="87"/>
      <c r="QM472" s="87"/>
      <c r="QN472" s="87"/>
      <c r="QO472" s="87"/>
      <c r="QP472" s="87"/>
      <c r="QQ472" s="87"/>
      <c r="QR472" s="87"/>
      <c r="QS472" s="87"/>
      <c r="QT472" s="87"/>
      <c r="QU472" s="87"/>
      <c r="QV472" s="87"/>
      <c r="QW472" s="87"/>
      <c r="QX472" s="87"/>
      <c r="QY472" s="87"/>
      <c r="QZ472" s="87"/>
      <c r="RA472" s="87"/>
      <c r="RB472" s="87"/>
      <c r="RC472" s="87"/>
      <c r="RD472" s="87"/>
      <c r="RE472" s="87"/>
      <c r="RF472" s="87"/>
      <c r="RG472" s="87"/>
      <c r="RH472" s="87"/>
      <c r="RI472" s="87"/>
      <c r="RJ472" s="87"/>
      <c r="RK472" s="87"/>
      <c r="RL472" s="87"/>
      <c r="RM472" s="87"/>
      <c r="RN472" s="87"/>
      <c r="RO472" s="87"/>
      <c r="RP472" s="87"/>
      <c r="RQ472" s="87"/>
      <c r="RR472" s="87"/>
      <c r="RS472" s="87"/>
      <c r="RT472" s="87"/>
      <c r="RU472" s="87"/>
      <c r="RV472" s="87"/>
      <c r="RW472" s="87"/>
      <c r="RX472" s="87"/>
      <c r="RY472" s="87"/>
      <c r="RZ472" s="87"/>
      <c r="SA472" s="87"/>
      <c r="SB472" s="87"/>
      <c r="SC472" s="87"/>
      <c r="SD472" s="87"/>
      <c r="SE472" s="87"/>
      <c r="SF472" s="87"/>
      <c r="SG472" s="87"/>
      <c r="SH472" s="87"/>
      <c r="SI472" s="87"/>
      <c r="SJ472" s="87"/>
      <c r="SK472" s="87"/>
      <c r="SL472" s="87"/>
      <c r="SM472" s="87"/>
      <c r="SN472" s="87"/>
      <c r="SO472" s="87"/>
      <c r="SP472" s="87"/>
      <c r="SQ472" s="87"/>
      <c r="SR472" s="87"/>
      <c r="SS472" s="87"/>
      <c r="ST472" s="87"/>
      <c r="SU472" s="87"/>
      <c r="SV472" s="87"/>
      <c r="SW472" s="87"/>
      <c r="SX472" s="87"/>
      <c r="SY472" s="87"/>
      <c r="SZ472" s="87"/>
      <c r="TA472" s="87"/>
      <c r="TB472" s="87"/>
      <c r="TC472" s="87"/>
      <c r="TD472" s="87"/>
      <c r="TE472" s="87"/>
      <c r="TF472" s="87"/>
      <c r="TG472" s="87"/>
      <c r="TH472" s="87"/>
      <c r="TI472" s="87"/>
      <c r="TJ472" s="87"/>
      <c r="TK472" s="87"/>
      <c r="TL472" s="87"/>
      <c r="TM472" s="87"/>
      <c r="TN472" s="87"/>
      <c r="TO472" s="87"/>
      <c r="TP472" s="87"/>
      <c r="TQ472" s="87"/>
      <c r="TR472" s="87"/>
      <c r="TS472" s="87"/>
      <c r="TT472" s="87"/>
      <c r="TU472" s="87"/>
      <c r="TV472" s="87"/>
      <c r="TW472" s="87"/>
      <c r="TX472" s="87"/>
      <c r="TY472" s="87"/>
      <c r="TZ472" s="87"/>
      <c r="UA472" s="87"/>
      <c r="UB472" s="87"/>
      <c r="UC472" s="87"/>
      <c r="UD472" s="87"/>
      <c r="UE472" s="87"/>
      <c r="UF472" s="87"/>
      <c r="UG472" s="87"/>
      <c r="UH472" s="87"/>
      <c r="UI472" s="87"/>
      <c r="UJ472" s="87"/>
      <c r="UK472" s="87"/>
      <c r="UL472" s="87"/>
      <c r="UM472" s="87"/>
      <c r="UN472" s="87"/>
      <c r="UO472" s="87"/>
      <c r="UP472" s="87"/>
      <c r="UQ472" s="87"/>
      <c r="UR472" s="87"/>
      <c r="US472" s="87"/>
      <c r="UT472" s="87"/>
      <c r="UU472" s="87"/>
      <c r="UV472" s="87"/>
      <c r="UW472" s="87"/>
      <c r="UX472" s="87"/>
      <c r="UY472" s="87"/>
      <c r="UZ472" s="87"/>
      <c r="VA472" s="87"/>
      <c r="VB472" s="87"/>
      <c r="VC472" s="87"/>
      <c r="VD472" s="87"/>
      <c r="VE472" s="87"/>
      <c r="VF472" s="87"/>
      <c r="VG472" s="87"/>
      <c r="VH472" s="87"/>
      <c r="VI472" s="87"/>
      <c r="VJ472" s="87"/>
      <c r="VK472" s="87"/>
      <c r="VL472" s="87"/>
      <c r="VM472" s="87"/>
      <c r="VN472" s="87"/>
      <c r="VO472" s="87"/>
      <c r="VP472" s="87"/>
      <c r="VQ472" s="87"/>
      <c r="VR472" s="87"/>
      <c r="VS472" s="87"/>
      <c r="VT472" s="87"/>
      <c r="VU472" s="87"/>
      <c r="VV472" s="87"/>
      <c r="VW472" s="87"/>
      <c r="VX472" s="87"/>
      <c r="VY472" s="87"/>
      <c r="VZ472" s="87"/>
      <c r="WA472" s="87"/>
      <c r="WB472" s="87"/>
      <c r="WC472" s="87"/>
      <c r="WD472" s="87"/>
      <c r="WE472" s="87"/>
      <c r="WF472" s="87"/>
      <c r="WG472" s="87"/>
      <c r="WH472" s="87"/>
      <c r="WI472" s="87"/>
      <c r="WJ472" s="87"/>
      <c r="WK472" s="87"/>
      <c r="WL472" s="87"/>
      <c r="WM472" s="87"/>
      <c r="WN472" s="87"/>
      <c r="WO472" s="87"/>
      <c r="WP472" s="87"/>
      <c r="WQ472" s="87"/>
      <c r="WR472" s="87"/>
      <c r="WS472" s="87"/>
      <c r="WT472" s="87"/>
      <c r="WU472" s="87"/>
      <c r="WV472" s="87"/>
      <c r="WW472" s="87"/>
      <c r="WX472" s="87"/>
      <c r="WY472" s="87"/>
      <c r="WZ472" s="87"/>
      <c r="XA472" s="87"/>
      <c r="XB472" s="87"/>
      <c r="XC472" s="87"/>
      <c r="XD472" s="87"/>
      <c r="XE472" s="87"/>
      <c r="XF472" s="87"/>
      <c r="XG472" s="87"/>
      <c r="XH472" s="87"/>
      <c r="XI472" s="87"/>
      <c r="XJ472" s="87"/>
      <c r="XK472" s="87"/>
      <c r="XL472" s="87"/>
      <c r="XM472" s="87"/>
      <c r="XN472" s="87"/>
      <c r="XO472" s="87"/>
      <c r="XP472" s="87"/>
      <c r="XQ472" s="87"/>
      <c r="XR472" s="87"/>
      <c r="XS472" s="87"/>
      <c r="XT472" s="87"/>
      <c r="XU472" s="87"/>
      <c r="XV472" s="87"/>
      <c r="XW472" s="87"/>
      <c r="XX472" s="87"/>
      <c r="XY472" s="87"/>
      <c r="XZ472" s="87"/>
      <c r="YA472" s="87"/>
      <c r="YB472" s="87"/>
      <c r="YC472" s="87"/>
      <c r="YD472" s="87"/>
      <c r="YE472" s="87"/>
      <c r="YF472" s="87"/>
      <c r="YG472" s="87"/>
      <c r="YH472" s="87"/>
      <c r="YI472" s="87"/>
      <c r="YJ472" s="87"/>
      <c r="YK472" s="87"/>
      <c r="YL472" s="87"/>
      <c r="YM472" s="87"/>
      <c r="YN472" s="87"/>
      <c r="YO472" s="87"/>
      <c r="YP472" s="87"/>
      <c r="YQ472" s="87"/>
      <c r="YR472" s="87"/>
      <c r="YS472" s="87"/>
      <c r="YT472" s="87"/>
      <c r="YU472" s="87"/>
      <c r="YV472" s="87"/>
      <c r="YW472" s="87"/>
      <c r="YX472" s="87"/>
      <c r="YY472" s="87"/>
      <c r="YZ472" s="87"/>
      <c r="ZA472" s="87"/>
      <c r="ZB472" s="87"/>
      <c r="ZC472" s="87"/>
      <c r="ZD472" s="87"/>
      <c r="ZE472" s="87"/>
      <c r="ZF472" s="87"/>
      <c r="ZG472" s="87"/>
      <c r="ZH472" s="87"/>
      <c r="ZI472" s="87"/>
      <c r="ZJ472" s="87"/>
      <c r="ZK472" s="87"/>
      <c r="ZL472" s="87"/>
      <c r="ZM472" s="87"/>
      <c r="ZN472" s="87"/>
      <c r="ZO472" s="87"/>
      <c r="ZP472" s="87"/>
      <c r="ZQ472" s="87"/>
      <c r="ZR472" s="87"/>
      <c r="ZS472" s="87"/>
      <c r="ZT472" s="87"/>
      <c r="ZU472" s="87"/>
      <c r="ZV472" s="87"/>
      <c r="ZW472" s="87"/>
      <c r="ZX472" s="87"/>
      <c r="ZY472" s="87"/>
      <c r="ZZ472" s="87"/>
      <c r="AAA472" s="87"/>
      <c r="AAB472" s="87"/>
      <c r="AAC472" s="87"/>
      <c r="AAD472" s="87"/>
      <c r="AAE472" s="87"/>
      <c r="AAF472" s="87"/>
      <c r="AAG472" s="87"/>
      <c r="AAH472" s="87"/>
      <c r="AAI472" s="87"/>
      <c r="AAJ472" s="87"/>
      <c r="AAK472" s="87"/>
      <c r="AAL472" s="87"/>
      <c r="AAM472" s="87"/>
      <c r="AAN472" s="87"/>
      <c r="AAO472" s="87"/>
      <c r="AAP472" s="87"/>
      <c r="AAQ472" s="87"/>
      <c r="AAR472" s="87"/>
      <c r="AAS472" s="87"/>
      <c r="AAT472" s="87"/>
      <c r="AAU472" s="87"/>
      <c r="AAV472" s="87"/>
      <c r="AAW472" s="87"/>
      <c r="AAX472" s="87"/>
      <c r="AAY472" s="87"/>
      <c r="AAZ472" s="87"/>
      <c r="ABA472" s="87"/>
      <c r="ABB472" s="87"/>
      <c r="ABC472" s="87"/>
      <c r="ABD472" s="87"/>
      <c r="ABE472" s="87"/>
      <c r="ABF472" s="87"/>
      <c r="ABG472" s="87"/>
      <c r="ABH472" s="87"/>
      <c r="ABI472" s="87"/>
      <c r="ABJ472" s="87"/>
      <c r="ABK472" s="87"/>
      <c r="ABL472" s="87"/>
      <c r="ABM472" s="87"/>
      <c r="ABN472" s="87"/>
      <c r="ABO472" s="87"/>
      <c r="ABP472" s="87"/>
      <c r="ABQ472" s="87"/>
      <c r="ABR472" s="87"/>
      <c r="ABS472" s="87"/>
      <c r="ABT472" s="87"/>
      <c r="ABU472" s="87"/>
      <c r="ABV472" s="87"/>
      <c r="ABW472" s="87"/>
      <c r="ABX472" s="87"/>
      <c r="ABY472" s="87"/>
      <c r="ABZ472" s="87"/>
      <c r="ACA472" s="87"/>
      <c r="ACB472" s="87"/>
      <c r="ACC472" s="87"/>
      <c r="ACD472" s="87"/>
      <c r="ACE472" s="87"/>
      <c r="ACF472" s="87"/>
      <c r="ACG472" s="87"/>
      <c r="ACH472" s="87"/>
      <c r="ACI472" s="87"/>
      <c r="ACJ472" s="87"/>
      <c r="ACK472" s="87"/>
      <c r="ACL472" s="87"/>
      <c r="ACM472" s="87"/>
      <c r="ACN472" s="87"/>
      <c r="ACO472" s="87"/>
      <c r="ACP472" s="87"/>
      <c r="ACQ472" s="87"/>
      <c r="ACR472" s="87"/>
      <c r="ACS472" s="87"/>
      <c r="ACT472" s="87"/>
      <c r="ACU472" s="87"/>
      <c r="ACV472" s="87"/>
      <c r="ACW472" s="87"/>
      <c r="ACX472" s="87"/>
      <c r="ACY472" s="87"/>
      <c r="ACZ472" s="87"/>
      <c r="ADA472" s="87"/>
      <c r="ADB472" s="87"/>
      <c r="ADC472" s="87"/>
      <c r="ADD472" s="87"/>
      <c r="ADE472" s="87"/>
      <c r="ADF472" s="87"/>
      <c r="ADG472" s="87"/>
      <c r="ADH472" s="87"/>
      <c r="ADI472" s="87"/>
      <c r="ADJ472" s="87"/>
      <c r="ADK472" s="87"/>
      <c r="ADL472" s="87"/>
      <c r="ADM472" s="87"/>
      <c r="ADN472" s="87"/>
      <c r="ADO472" s="87"/>
      <c r="ADP472" s="87"/>
      <c r="ADQ472" s="87"/>
      <c r="ADR472" s="87"/>
      <c r="ADS472" s="87"/>
      <c r="ADT472" s="87"/>
      <c r="ADU472" s="87"/>
      <c r="ADV472" s="87"/>
      <c r="ADW472" s="87"/>
      <c r="ADX472" s="87"/>
      <c r="ADY472" s="87"/>
      <c r="ADZ472" s="87"/>
      <c r="AEA472" s="87"/>
      <c r="AEB472" s="87"/>
      <c r="AEC472" s="87"/>
      <c r="AED472" s="87"/>
      <c r="AEE472" s="87"/>
      <c r="AEF472" s="87"/>
      <c r="AEG472" s="87"/>
      <c r="AEH472" s="87"/>
      <c r="AEI472" s="87"/>
      <c r="AEJ472" s="87"/>
      <c r="AEK472" s="87"/>
      <c r="AEL472" s="87"/>
      <c r="AEM472" s="87"/>
      <c r="AEN472" s="87"/>
      <c r="AEO472" s="87"/>
      <c r="AEP472" s="87"/>
      <c r="AEQ472" s="87"/>
      <c r="AER472" s="87"/>
      <c r="AES472" s="87"/>
      <c r="AET472" s="87"/>
      <c r="AEU472" s="87"/>
      <c r="AEV472" s="87"/>
      <c r="AEW472" s="87"/>
      <c r="AEX472" s="87"/>
      <c r="AEY472" s="87"/>
      <c r="AEZ472" s="87"/>
      <c r="AFA472" s="87"/>
      <c r="AFB472" s="87"/>
      <c r="AFC472" s="87"/>
      <c r="AFD472" s="87"/>
      <c r="AFE472" s="87"/>
      <c r="AFF472" s="87"/>
      <c r="AFG472" s="87"/>
      <c r="AFH472" s="87"/>
      <c r="AFI472" s="87"/>
      <c r="AFJ472" s="87"/>
      <c r="AFK472" s="87"/>
      <c r="AFL472" s="87"/>
      <c r="AFM472" s="87"/>
      <c r="AFN472" s="87"/>
      <c r="AFO472" s="87"/>
      <c r="AFP472" s="87"/>
      <c r="AFQ472" s="87"/>
      <c r="AFR472" s="87"/>
      <c r="AFS472" s="87"/>
      <c r="AFT472" s="87"/>
      <c r="AFU472" s="87"/>
      <c r="AFV472" s="87"/>
      <c r="AFW472" s="87"/>
      <c r="AFX472" s="87"/>
      <c r="AFY472" s="87"/>
      <c r="AFZ472" s="87"/>
      <c r="AGA472" s="87"/>
      <c r="AGB472" s="87"/>
      <c r="AGC472" s="87"/>
      <c r="AGD472" s="87"/>
      <c r="AGE472" s="87"/>
      <c r="AGF472" s="87"/>
      <c r="AGG472" s="87"/>
      <c r="AGH472" s="87"/>
      <c r="AGI472" s="87"/>
      <c r="AGJ472" s="87"/>
      <c r="AGK472" s="87"/>
      <c r="AGL472" s="87"/>
      <c r="AGM472" s="87"/>
      <c r="AGN472" s="87"/>
      <c r="AGO472" s="87"/>
      <c r="AGP472" s="87"/>
      <c r="AGQ472" s="87"/>
      <c r="AGR472" s="87"/>
      <c r="AGS472" s="87"/>
      <c r="AGT472" s="87"/>
      <c r="AGU472" s="87"/>
      <c r="AGV472" s="87"/>
      <c r="AGW472" s="87"/>
      <c r="AGX472" s="87"/>
      <c r="AGY472" s="87"/>
      <c r="AGZ472" s="87"/>
      <c r="AHA472" s="87"/>
      <c r="AHB472" s="87"/>
      <c r="AHC472" s="87"/>
      <c r="AHD472" s="87"/>
      <c r="AHE472" s="87"/>
      <c r="AHF472" s="87"/>
      <c r="AHG472" s="87"/>
      <c r="AHH472" s="87"/>
      <c r="AHI472" s="87"/>
      <c r="AHJ472" s="87"/>
      <c r="AHK472" s="87"/>
      <c r="AHL472" s="87"/>
      <c r="AHM472" s="87"/>
      <c r="AHN472" s="87"/>
      <c r="AHO472" s="87"/>
      <c r="AHP472" s="87"/>
      <c r="AHQ472" s="87"/>
      <c r="AHR472" s="87"/>
      <c r="AHS472" s="87"/>
      <c r="AHT472" s="87"/>
      <c r="AHU472" s="87"/>
      <c r="AHV472" s="87"/>
      <c r="AHW472" s="87"/>
      <c r="AHX472" s="87"/>
      <c r="AHY472" s="87"/>
      <c r="AHZ472" s="87"/>
      <c r="AIA472" s="87"/>
      <c r="AIB472" s="87"/>
      <c r="AIC472" s="87"/>
      <c r="AID472" s="87"/>
      <c r="AIE472" s="87"/>
      <c r="AIF472" s="87"/>
      <c r="AIG472" s="87"/>
      <c r="AIH472" s="87"/>
      <c r="AII472" s="87"/>
      <c r="AIJ472" s="87"/>
      <c r="AIK472" s="87"/>
      <c r="AIL472" s="87"/>
      <c r="AIM472" s="87"/>
      <c r="AIN472" s="87"/>
      <c r="AIO472" s="87"/>
      <c r="AIP472" s="87"/>
      <c r="AIQ472" s="87"/>
      <c r="AIR472" s="87"/>
      <c r="AIS472" s="87"/>
      <c r="AIT472" s="87"/>
      <c r="AIU472" s="87"/>
      <c r="AIV472" s="87"/>
      <c r="AIW472" s="87"/>
      <c r="AIX472" s="87"/>
      <c r="AIY472" s="87"/>
      <c r="AIZ472" s="87"/>
      <c r="AJA472" s="87"/>
      <c r="AJB472" s="87"/>
      <c r="AJC472" s="87"/>
      <c r="AJD472" s="87"/>
      <c r="AJE472" s="87"/>
      <c r="AJF472" s="87"/>
      <c r="AJG472" s="87"/>
      <c r="AJH472" s="87"/>
      <c r="AJI472" s="87"/>
      <c r="AJJ472" s="87"/>
      <c r="AJK472" s="87"/>
      <c r="AJL472" s="87"/>
      <c r="AJM472" s="87"/>
      <c r="AJN472" s="87"/>
      <c r="AJO472" s="87"/>
      <c r="AJP472" s="87"/>
      <c r="AJQ472" s="87"/>
      <c r="AJR472" s="87"/>
      <c r="AJS472" s="87"/>
      <c r="AJT472" s="87"/>
      <c r="AJU472" s="87"/>
      <c r="AJV472" s="87"/>
      <c r="AJW472" s="87"/>
      <c r="AJX472" s="87"/>
      <c r="AJY472" s="87"/>
      <c r="AJZ472" s="87"/>
      <c r="AKA472" s="87"/>
      <c r="AKB472" s="87"/>
      <c r="AKC472" s="87"/>
      <c r="AKD472" s="87"/>
      <c r="AKE472" s="87"/>
      <c r="AKF472" s="87"/>
      <c r="AKG472" s="87"/>
      <c r="AKH472" s="87"/>
      <c r="AKI472" s="87"/>
      <c r="AKJ472" s="87"/>
      <c r="AKK472" s="87"/>
      <c r="AKL472" s="87"/>
      <c r="AKM472" s="87"/>
      <c r="AKN472" s="87"/>
      <c r="AKO472" s="87"/>
      <c r="AKP472" s="87"/>
      <c r="AKQ472" s="87"/>
      <c r="AKR472" s="87"/>
      <c r="AKS472" s="87"/>
      <c r="AKT472" s="87"/>
      <c r="AKU472" s="87"/>
      <c r="AKV472" s="87"/>
      <c r="AKW472" s="87"/>
      <c r="AKX472" s="87"/>
      <c r="AKY472" s="87"/>
      <c r="AKZ472" s="87"/>
      <c r="ALA472" s="87"/>
      <c r="ALB472" s="87"/>
      <c r="ALC472" s="87"/>
      <c r="ALD472" s="87"/>
      <c r="ALE472" s="87"/>
      <c r="ALF472" s="87"/>
      <c r="ALG472" s="87"/>
      <c r="ALH472" s="87"/>
      <c r="ALI472" s="87"/>
      <c r="ALJ472" s="87"/>
      <c r="ALK472" s="87"/>
      <c r="ALL472" s="87"/>
      <c r="ALM472" s="87"/>
      <c r="ALN472" s="87"/>
      <c r="ALO472" s="87"/>
      <c r="ALP472" s="87"/>
      <c r="ALQ472" s="87"/>
      <c r="ALR472" s="87"/>
      <c r="ALS472" s="87"/>
      <c r="ALT472" s="87"/>
      <c r="ALU472" s="87"/>
      <c r="ALV472" s="87"/>
      <c r="ALW472" s="87"/>
      <c r="ALX472" s="87"/>
      <c r="ALY472" s="87"/>
      <c r="ALZ472" s="87"/>
      <c r="AMA472" s="87"/>
      <c r="AMB472" s="87"/>
      <c r="AMC472" s="87"/>
      <c r="AMD472" s="87"/>
      <c r="AME472" s="87"/>
      <c r="AMF472" s="87"/>
      <c r="AMG472" s="87"/>
      <c r="AMH472" s="87"/>
      <c r="AMI472" s="87"/>
      <c r="AMJ472" s="87"/>
      <c r="AMK472" s="87"/>
      <c r="AML472" s="87"/>
      <c r="AMM472" s="87"/>
      <c r="AMN472" s="87"/>
      <c r="AMO472" s="87"/>
      <c r="AMP472" s="87"/>
      <c r="AMQ472" s="87"/>
      <c r="AMR472" s="87"/>
      <c r="AMS472" s="87"/>
      <c r="AMT472" s="87"/>
      <c r="AMU472" s="87"/>
      <c r="AMV472" s="87"/>
      <c r="AMW472" s="87"/>
      <c r="AMX472" s="87"/>
      <c r="AMY472" s="87"/>
      <c r="AMZ472" s="87"/>
      <c r="ANA472" s="87"/>
      <c r="ANB472" s="87"/>
      <c r="ANC472" s="87"/>
      <c r="AND472" s="87"/>
      <c r="ANE472" s="87"/>
      <c r="ANF472" s="87"/>
      <c r="ANG472" s="87"/>
      <c r="ANH472" s="87"/>
      <c r="ANI472" s="87"/>
      <c r="ANJ472" s="87"/>
      <c r="ANK472" s="87"/>
      <c r="ANL472" s="87"/>
      <c r="ANM472" s="87"/>
      <c r="ANN472" s="87"/>
      <c r="ANO472" s="87"/>
      <c r="ANP472" s="87"/>
      <c r="ANQ472" s="87"/>
      <c r="ANR472" s="87"/>
      <c r="ANS472" s="87"/>
      <c r="ANT472" s="87"/>
      <c r="ANU472" s="87"/>
      <c r="ANV472" s="87"/>
      <c r="ANW472" s="87"/>
      <c r="ANX472" s="87"/>
      <c r="ANY472" s="87"/>
      <c r="ANZ472" s="87"/>
      <c r="AOA472" s="87"/>
      <c r="AOB472" s="87"/>
      <c r="AOC472" s="87"/>
      <c r="AOD472" s="87"/>
      <c r="AOE472" s="87"/>
      <c r="AOF472" s="87"/>
      <c r="AOG472" s="87"/>
      <c r="AOH472" s="87"/>
      <c r="AOI472" s="87"/>
      <c r="AOJ472" s="87"/>
      <c r="AOK472" s="87"/>
      <c r="AOL472" s="87"/>
      <c r="AOM472" s="87"/>
      <c r="AON472" s="87"/>
      <c r="AOO472" s="87"/>
      <c r="AOP472" s="87"/>
      <c r="AOQ472" s="87"/>
      <c r="AOR472" s="87"/>
      <c r="AOS472" s="87"/>
      <c r="AOT472" s="87"/>
      <c r="AOU472" s="87"/>
      <c r="AOV472" s="87"/>
      <c r="AOW472" s="87"/>
      <c r="AOX472" s="87"/>
      <c r="AOY472" s="87"/>
      <c r="AOZ472" s="87"/>
      <c r="APA472" s="87"/>
      <c r="APB472" s="87"/>
      <c r="APC472" s="87"/>
      <c r="APD472" s="87"/>
      <c r="APE472" s="87"/>
      <c r="APF472" s="87"/>
      <c r="APG472" s="87"/>
      <c r="APH472" s="87"/>
      <c r="API472" s="87"/>
      <c r="APJ472" s="87"/>
      <c r="APK472" s="87"/>
      <c r="APL472" s="87"/>
      <c r="APM472" s="87"/>
      <c r="APN472" s="87"/>
      <c r="APO472" s="87"/>
      <c r="APP472" s="87"/>
      <c r="APQ472" s="87"/>
      <c r="APR472" s="87"/>
      <c r="APS472" s="87"/>
      <c r="APT472" s="87"/>
      <c r="APU472" s="87"/>
      <c r="APV472" s="87"/>
      <c r="APW472" s="87"/>
      <c r="APX472" s="87"/>
      <c r="APY472" s="87"/>
      <c r="APZ472" s="87"/>
      <c r="AQA472" s="87"/>
      <c r="AQB472" s="87"/>
      <c r="AQC472" s="87"/>
      <c r="AQD472" s="87"/>
      <c r="AQE472" s="87"/>
      <c r="AQF472" s="87"/>
      <c r="AQG472" s="87"/>
      <c r="AQH472" s="87"/>
      <c r="AQI472" s="87"/>
      <c r="AQJ472" s="87"/>
      <c r="AQK472" s="87"/>
      <c r="AQL472" s="87"/>
      <c r="AQM472" s="87"/>
      <c r="AQN472" s="87"/>
      <c r="AQO472" s="87"/>
      <c r="AQP472" s="87"/>
      <c r="AQQ472" s="87"/>
      <c r="AQR472" s="87"/>
      <c r="AQS472" s="87"/>
      <c r="AQT472" s="87"/>
    </row>
    <row r="473" spans="1:1138" s="145" customFormat="1" x14ac:dyDescent="0.25">
      <c r="A473" s="93"/>
      <c r="B473" s="102"/>
      <c r="C473" s="110"/>
      <c r="D473" s="110"/>
      <c r="E473" s="110"/>
      <c r="F473" s="110"/>
      <c r="G473" s="138"/>
      <c r="H473" s="87"/>
      <c r="I473" s="87"/>
      <c r="J473" s="87"/>
      <c r="K473" s="87"/>
      <c r="L473" s="143"/>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87"/>
      <c r="AN473" s="87"/>
      <c r="AO473" s="87"/>
      <c r="AP473" s="87"/>
      <c r="AQ473" s="87"/>
      <c r="AR473" s="87"/>
      <c r="AS473" s="87"/>
      <c r="AT473" s="87"/>
      <c r="AU473" s="87"/>
      <c r="AV473" s="87"/>
      <c r="AW473" s="87"/>
      <c r="AX473" s="87"/>
      <c r="AY473" s="87"/>
      <c r="AZ473" s="87"/>
      <c r="BA473" s="87"/>
      <c r="BB473" s="87"/>
      <c r="BC473" s="87"/>
      <c r="BD473" s="87"/>
      <c r="BE473" s="87"/>
      <c r="BF473" s="87"/>
      <c r="BG473" s="87"/>
      <c r="BH473" s="87"/>
      <c r="BI473" s="87"/>
      <c r="BJ473" s="87"/>
      <c r="BK473" s="87"/>
      <c r="BL473" s="87"/>
      <c r="BM473" s="87"/>
      <c r="BN473" s="87"/>
      <c r="BO473" s="87"/>
      <c r="BP473" s="87"/>
      <c r="BQ473" s="87"/>
      <c r="BR473" s="87"/>
      <c r="BS473" s="87"/>
      <c r="BT473" s="87"/>
      <c r="BU473" s="87"/>
      <c r="BV473" s="87"/>
      <c r="BW473" s="87"/>
      <c r="BX473" s="87"/>
      <c r="BY473" s="87"/>
      <c r="BZ473" s="87"/>
      <c r="CA473" s="87"/>
      <c r="CB473" s="87"/>
      <c r="CC473" s="87"/>
      <c r="CD473" s="87"/>
      <c r="CE473" s="87"/>
      <c r="CF473" s="87"/>
      <c r="CG473" s="87"/>
      <c r="CH473" s="87"/>
      <c r="CI473" s="87"/>
      <c r="CJ473" s="87"/>
      <c r="CK473" s="87"/>
      <c r="CL473" s="87"/>
      <c r="CM473" s="87"/>
      <c r="CN473" s="87"/>
      <c r="CO473" s="87"/>
      <c r="CP473" s="87"/>
      <c r="CQ473" s="87"/>
      <c r="CR473" s="87"/>
      <c r="CS473" s="87"/>
      <c r="CT473" s="87"/>
      <c r="CU473" s="87"/>
      <c r="CV473" s="87"/>
      <c r="CW473" s="87"/>
      <c r="CX473" s="87"/>
      <c r="CY473" s="87"/>
      <c r="CZ473" s="87"/>
      <c r="DA473" s="87"/>
      <c r="DB473" s="87"/>
      <c r="DC473" s="87"/>
      <c r="DD473" s="87"/>
      <c r="DE473" s="87"/>
      <c r="DF473" s="87"/>
      <c r="DG473" s="87"/>
      <c r="DH473" s="87"/>
      <c r="DI473" s="87"/>
      <c r="DJ473" s="87"/>
      <c r="DK473" s="87"/>
      <c r="DL473" s="87"/>
      <c r="DM473" s="87"/>
      <c r="DN473" s="87"/>
      <c r="DO473" s="87"/>
      <c r="DP473" s="87"/>
      <c r="DQ473" s="87"/>
      <c r="DR473" s="87"/>
      <c r="DS473" s="87"/>
      <c r="DT473" s="87"/>
      <c r="DU473" s="87"/>
      <c r="DV473" s="87"/>
      <c r="DW473" s="87"/>
      <c r="DX473" s="87"/>
      <c r="DY473" s="87"/>
      <c r="DZ473" s="87"/>
      <c r="EA473" s="87"/>
      <c r="EB473" s="87"/>
      <c r="EC473" s="87"/>
      <c r="ED473" s="87"/>
      <c r="EE473" s="87"/>
      <c r="EF473" s="87"/>
      <c r="EG473" s="87"/>
      <c r="EH473" s="87"/>
      <c r="EI473" s="87"/>
      <c r="EJ473" s="87"/>
      <c r="EK473" s="87"/>
      <c r="EL473" s="87"/>
      <c r="EM473" s="87"/>
      <c r="EN473" s="87"/>
      <c r="EO473" s="87"/>
      <c r="EP473" s="87"/>
      <c r="EQ473" s="87"/>
      <c r="ER473" s="87"/>
      <c r="ES473" s="87"/>
      <c r="ET473" s="87"/>
      <c r="EU473" s="87"/>
      <c r="EV473" s="87"/>
      <c r="EW473" s="87"/>
      <c r="EX473" s="87"/>
      <c r="EY473" s="87"/>
      <c r="EZ473" s="87"/>
      <c r="FA473" s="87"/>
      <c r="FB473" s="87"/>
      <c r="FC473" s="87"/>
      <c r="FD473" s="87"/>
      <c r="FE473" s="87"/>
      <c r="FF473" s="87"/>
      <c r="FG473" s="87"/>
      <c r="FH473" s="87"/>
      <c r="FI473" s="87"/>
      <c r="FJ473" s="87"/>
      <c r="FK473" s="87"/>
      <c r="FL473" s="87"/>
      <c r="FM473" s="87"/>
      <c r="FN473" s="87"/>
      <c r="FO473" s="87"/>
      <c r="FP473" s="87"/>
      <c r="FQ473" s="87"/>
      <c r="FR473" s="87"/>
      <c r="FS473" s="87"/>
      <c r="FT473" s="87"/>
      <c r="FU473" s="87"/>
      <c r="FV473" s="87"/>
      <c r="FW473" s="87"/>
      <c r="FX473" s="87"/>
      <c r="FY473" s="87"/>
      <c r="FZ473" s="87"/>
      <c r="GA473" s="87"/>
      <c r="GB473" s="87"/>
      <c r="GC473" s="87"/>
      <c r="GD473" s="87"/>
      <c r="GE473" s="87"/>
      <c r="GF473" s="87"/>
      <c r="GG473" s="87"/>
      <c r="GH473" s="87"/>
      <c r="GI473" s="87"/>
      <c r="GJ473" s="87"/>
      <c r="GK473" s="87"/>
      <c r="GL473" s="87"/>
      <c r="GM473" s="87"/>
      <c r="GN473" s="87"/>
      <c r="GO473" s="87"/>
      <c r="GP473" s="87"/>
      <c r="GQ473" s="87"/>
      <c r="GR473" s="87"/>
      <c r="GS473" s="87"/>
      <c r="GT473" s="87"/>
      <c r="GU473" s="87"/>
      <c r="GV473" s="87"/>
      <c r="GW473" s="87"/>
      <c r="GX473" s="87"/>
      <c r="GY473" s="87"/>
      <c r="GZ473" s="87"/>
      <c r="HA473" s="87"/>
      <c r="HB473" s="87"/>
      <c r="HC473" s="87"/>
      <c r="HD473" s="87"/>
      <c r="HE473" s="87"/>
      <c r="HF473" s="87"/>
      <c r="HG473" s="87"/>
      <c r="HH473" s="87"/>
      <c r="HI473" s="87"/>
      <c r="HJ473" s="87"/>
      <c r="HK473" s="87"/>
      <c r="HL473" s="87"/>
      <c r="HM473" s="87"/>
      <c r="HN473" s="87"/>
      <c r="HO473" s="87"/>
      <c r="HP473" s="87"/>
      <c r="HQ473" s="87"/>
      <c r="HR473" s="87"/>
      <c r="HS473" s="87"/>
      <c r="HT473" s="87"/>
      <c r="HU473" s="87"/>
      <c r="HV473" s="87"/>
      <c r="HW473" s="87"/>
      <c r="HX473" s="87"/>
      <c r="HY473" s="87"/>
      <c r="HZ473" s="87"/>
      <c r="IA473" s="87"/>
      <c r="IB473" s="87"/>
      <c r="IC473" s="87"/>
      <c r="ID473" s="87"/>
      <c r="IE473" s="87"/>
      <c r="IF473" s="87"/>
      <c r="IG473" s="87"/>
      <c r="IH473" s="87"/>
      <c r="II473" s="87"/>
      <c r="IJ473" s="87"/>
      <c r="IK473" s="87"/>
      <c r="IL473" s="87"/>
      <c r="IM473" s="87"/>
      <c r="IN473" s="87"/>
      <c r="IO473" s="87"/>
      <c r="IP473" s="87"/>
      <c r="IQ473" s="87"/>
      <c r="IR473" s="87"/>
      <c r="IS473" s="87"/>
      <c r="IT473" s="87"/>
      <c r="IU473" s="87"/>
      <c r="IV473" s="87"/>
      <c r="IW473" s="87"/>
      <c r="IX473" s="87"/>
      <c r="IY473" s="87"/>
      <c r="IZ473" s="87"/>
      <c r="JA473" s="87"/>
      <c r="JB473" s="87"/>
      <c r="JC473" s="87"/>
      <c r="JD473" s="87"/>
      <c r="JE473" s="87"/>
      <c r="JF473" s="87"/>
      <c r="JG473" s="87"/>
      <c r="JH473" s="87"/>
      <c r="JI473" s="87"/>
      <c r="JJ473" s="87"/>
      <c r="JK473" s="87"/>
      <c r="JL473" s="87"/>
      <c r="JM473" s="87"/>
      <c r="JN473" s="87"/>
      <c r="JO473" s="87"/>
      <c r="JP473" s="87"/>
      <c r="JQ473" s="87"/>
      <c r="JR473" s="87"/>
      <c r="JS473" s="87"/>
      <c r="JT473" s="87"/>
      <c r="JU473" s="87"/>
      <c r="JV473" s="87"/>
      <c r="JW473" s="87"/>
      <c r="JX473" s="87"/>
      <c r="JY473" s="87"/>
      <c r="JZ473" s="87"/>
      <c r="KA473" s="87"/>
      <c r="KB473" s="87"/>
      <c r="KC473" s="87"/>
      <c r="KD473" s="87"/>
      <c r="KE473" s="87"/>
      <c r="KF473" s="87"/>
      <c r="KG473" s="87"/>
      <c r="KH473" s="87"/>
      <c r="KI473" s="87"/>
      <c r="KJ473" s="87"/>
      <c r="KK473" s="87"/>
      <c r="KL473" s="87"/>
      <c r="KM473" s="87"/>
      <c r="KN473" s="87"/>
      <c r="KO473" s="87"/>
      <c r="KP473" s="87"/>
      <c r="KQ473" s="87"/>
      <c r="KR473" s="87"/>
      <c r="KS473" s="87"/>
      <c r="KT473" s="87"/>
      <c r="KU473" s="87"/>
      <c r="KV473" s="87"/>
      <c r="KW473" s="87"/>
      <c r="KX473" s="87"/>
      <c r="KY473" s="87"/>
      <c r="KZ473" s="87"/>
      <c r="LA473" s="87"/>
      <c r="LB473" s="87"/>
      <c r="LC473" s="87"/>
      <c r="LD473" s="87"/>
      <c r="LE473" s="87"/>
      <c r="LF473" s="87"/>
      <c r="LG473" s="87"/>
      <c r="LH473" s="87"/>
      <c r="LI473" s="87"/>
      <c r="LJ473" s="87"/>
      <c r="LK473" s="87"/>
      <c r="LL473" s="87"/>
      <c r="LM473" s="87"/>
      <c r="LN473" s="87"/>
      <c r="LO473" s="87"/>
      <c r="LP473" s="87"/>
      <c r="LQ473" s="87"/>
      <c r="LR473" s="87"/>
      <c r="LS473" s="87"/>
      <c r="LT473" s="87"/>
      <c r="LU473" s="87"/>
      <c r="LV473" s="87"/>
      <c r="LW473" s="87"/>
      <c r="LX473" s="87"/>
      <c r="LY473" s="87"/>
      <c r="LZ473" s="87"/>
      <c r="MA473" s="87"/>
      <c r="MB473" s="87"/>
      <c r="MC473" s="87"/>
      <c r="MD473" s="87"/>
      <c r="ME473" s="87"/>
      <c r="MF473" s="87"/>
      <c r="MG473" s="87"/>
      <c r="MH473" s="87"/>
      <c r="MI473" s="87"/>
      <c r="MJ473" s="87"/>
      <c r="MK473" s="87"/>
      <c r="ML473" s="87"/>
      <c r="MM473" s="87"/>
      <c r="MN473" s="87"/>
      <c r="MO473" s="87"/>
      <c r="MP473" s="87"/>
      <c r="MQ473" s="87"/>
      <c r="MR473" s="87"/>
      <c r="MS473" s="87"/>
      <c r="MT473" s="87"/>
      <c r="MU473" s="87"/>
      <c r="MV473" s="87"/>
      <c r="MW473" s="87"/>
      <c r="MX473" s="87"/>
      <c r="MY473" s="87"/>
      <c r="MZ473" s="87"/>
      <c r="NA473" s="87"/>
      <c r="NB473" s="87"/>
      <c r="NC473" s="87"/>
      <c r="ND473" s="87"/>
      <c r="NE473" s="87"/>
      <c r="NF473" s="87"/>
      <c r="NG473" s="87"/>
      <c r="NH473" s="87"/>
      <c r="NI473" s="87"/>
      <c r="NJ473" s="87"/>
      <c r="NK473" s="87"/>
      <c r="NL473" s="87"/>
      <c r="NM473" s="87"/>
      <c r="NN473" s="87"/>
      <c r="NO473" s="87"/>
      <c r="NP473" s="87"/>
      <c r="NQ473" s="87"/>
      <c r="NR473" s="87"/>
      <c r="NS473" s="87"/>
      <c r="NT473" s="87"/>
      <c r="NU473" s="87"/>
      <c r="NV473" s="87"/>
      <c r="NW473" s="87"/>
      <c r="NX473" s="87"/>
      <c r="NY473" s="87"/>
      <c r="NZ473" s="87"/>
      <c r="OA473" s="87"/>
      <c r="OB473" s="87"/>
      <c r="OC473" s="87"/>
      <c r="OD473" s="87"/>
      <c r="OE473" s="87"/>
      <c r="OF473" s="87"/>
      <c r="OG473" s="87"/>
      <c r="OH473" s="87"/>
      <c r="OI473" s="87"/>
      <c r="OJ473" s="87"/>
      <c r="OK473" s="87"/>
      <c r="OL473" s="87"/>
      <c r="OM473" s="87"/>
      <c r="ON473" s="87"/>
      <c r="OO473" s="87"/>
      <c r="OP473" s="87"/>
      <c r="OQ473" s="87"/>
      <c r="OR473" s="87"/>
      <c r="OS473" s="87"/>
      <c r="OT473" s="87"/>
      <c r="OU473" s="87"/>
      <c r="OV473" s="87"/>
      <c r="OW473" s="87"/>
      <c r="OX473" s="87"/>
      <c r="OY473" s="87"/>
      <c r="OZ473" s="87"/>
      <c r="PA473" s="87"/>
      <c r="PB473" s="87"/>
      <c r="PC473" s="87"/>
      <c r="PD473" s="87"/>
      <c r="PE473" s="87"/>
      <c r="PF473" s="87"/>
      <c r="PG473" s="87"/>
      <c r="PH473" s="87"/>
      <c r="PI473" s="87"/>
      <c r="PJ473" s="87"/>
      <c r="PK473" s="87"/>
      <c r="PL473" s="87"/>
      <c r="PM473" s="87"/>
      <c r="PN473" s="87"/>
      <c r="PO473" s="87"/>
      <c r="PP473" s="87"/>
      <c r="PQ473" s="87"/>
      <c r="PR473" s="87"/>
      <c r="PS473" s="87"/>
      <c r="PT473" s="87"/>
      <c r="PU473" s="87"/>
      <c r="PV473" s="87"/>
      <c r="PW473" s="87"/>
      <c r="PX473" s="87"/>
      <c r="PY473" s="87"/>
      <c r="PZ473" s="87"/>
      <c r="QA473" s="87"/>
      <c r="QB473" s="87"/>
      <c r="QC473" s="87"/>
      <c r="QD473" s="87"/>
      <c r="QE473" s="87"/>
      <c r="QF473" s="87"/>
      <c r="QG473" s="87"/>
      <c r="QH473" s="87"/>
      <c r="QI473" s="87"/>
      <c r="QJ473" s="87"/>
      <c r="QK473" s="87"/>
      <c r="QL473" s="87"/>
      <c r="QM473" s="87"/>
      <c r="QN473" s="87"/>
      <c r="QO473" s="87"/>
      <c r="QP473" s="87"/>
      <c r="QQ473" s="87"/>
      <c r="QR473" s="87"/>
      <c r="QS473" s="87"/>
      <c r="QT473" s="87"/>
      <c r="QU473" s="87"/>
      <c r="QV473" s="87"/>
      <c r="QW473" s="87"/>
      <c r="QX473" s="87"/>
      <c r="QY473" s="87"/>
      <c r="QZ473" s="87"/>
      <c r="RA473" s="87"/>
      <c r="RB473" s="87"/>
      <c r="RC473" s="87"/>
      <c r="RD473" s="87"/>
      <c r="RE473" s="87"/>
      <c r="RF473" s="87"/>
      <c r="RG473" s="87"/>
      <c r="RH473" s="87"/>
      <c r="RI473" s="87"/>
      <c r="RJ473" s="87"/>
      <c r="RK473" s="87"/>
      <c r="RL473" s="87"/>
      <c r="RM473" s="87"/>
      <c r="RN473" s="87"/>
      <c r="RO473" s="87"/>
      <c r="RP473" s="87"/>
      <c r="RQ473" s="87"/>
      <c r="RR473" s="87"/>
      <c r="RS473" s="87"/>
      <c r="RT473" s="87"/>
      <c r="RU473" s="87"/>
      <c r="RV473" s="87"/>
      <c r="RW473" s="87"/>
      <c r="RX473" s="87"/>
      <c r="RY473" s="87"/>
      <c r="RZ473" s="87"/>
      <c r="SA473" s="87"/>
      <c r="SB473" s="87"/>
      <c r="SC473" s="87"/>
      <c r="SD473" s="87"/>
      <c r="SE473" s="87"/>
      <c r="SF473" s="87"/>
      <c r="SG473" s="87"/>
      <c r="SH473" s="87"/>
      <c r="SI473" s="87"/>
      <c r="SJ473" s="87"/>
      <c r="SK473" s="87"/>
      <c r="SL473" s="87"/>
      <c r="SM473" s="87"/>
      <c r="SN473" s="87"/>
      <c r="SO473" s="87"/>
      <c r="SP473" s="87"/>
      <c r="SQ473" s="87"/>
      <c r="SR473" s="87"/>
      <c r="SS473" s="87"/>
      <c r="ST473" s="87"/>
      <c r="SU473" s="87"/>
      <c r="SV473" s="87"/>
      <c r="SW473" s="87"/>
      <c r="SX473" s="87"/>
      <c r="SY473" s="87"/>
      <c r="SZ473" s="87"/>
      <c r="TA473" s="87"/>
      <c r="TB473" s="87"/>
      <c r="TC473" s="87"/>
      <c r="TD473" s="87"/>
      <c r="TE473" s="87"/>
      <c r="TF473" s="87"/>
      <c r="TG473" s="87"/>
      <c r="TH473" s="87"/>
      <c r="TI473" s="87"/>
      <c r="TJ473" s="87"/>
      <c r="TK473" s="87"/>
      <c r="TL473" s="87"/>
      <c r="TM473" s="87"/>
      <c r="TN473" s="87"/>
      <c r="TO473" s="87"/>
      <c r="TP473" s="87"/>
      <c r="TQ473" s="87"/>
      <c r="TR473" s="87"/>
      <c r="TS473" s="87"/>
      <c r="TT473" s="87"/>
      <c r="TU473" s="87"/>
      <c r="TV473" s="87"/>
      <c r="TW473" s="87"/>
      <c r="TX473" s="87"/>
      <c r="TY473" s="87"/>
      <c r="TZ473" s="87"/>
      <c r="UA473" s="87"/>
      <c r="UB473" s="87"/>
      <c r="UC473" s="87"/>
      <c r="UD473" s="87"/>
      <c r="UE473" s="87"/>
      <c r="UF473" s="87"/>
      <c r="UG473" s="87"/>
      <c r="UH473" s="87"/>
      <c r="UI473" s="87"/>
      <c r="UJ473" s="87"/>
      <c r="UK473" s="87"/>
      <c r="UL473" s="87"/>
      <c r="UM473" s="87"/>
      <c r="UN473" s="87"/>
      <c r="UO473" s="87"/>
      <c r="UP473" s="87"/>
      <c r="UQ473" s="87"/>
      <c r="UR473" s="87"/>
      <c r="US473" s="87"/>
      <c r="UT473" s="87"/>
      <c r="UU473" s="87"/>
      <c r="UV473" s="87"/>
      <c r="UW473" s="87"/>
      <c r="UX473" s="87"/>
      <c r="UY473" s="87"/>
      <c r="UZ473" s="87"/>
      <c r="VA473" s="87"/>
      <c r="VB473" s="87"/>
      <c r="VC473" s="87"/>
      <c r="VD473" s="87"/>
      <c r="VE473" s="87"/>
      <c r="VF473" s="87"/>
      <c r="VG473" s="87"/>
      <c r="VH473" s="87"/>
      <c r="VI473" s="87"/>
      <c r="VJ473" s="87"/>
      <c r="VK473" s="87"/>
      <c r="VL473" s="87"/>
      <c r="VM473" s="87"/>
      <c r="VN473" s="87"/>
      <c r="VO473" s="87"/>
      <c r="VP473" s="87"/>
      <c r="VQ473" s="87"/>
      <c r="VR473" s="87"/>
      <c r="VS473" s="87"/>
      <c r="VT473" s="87"/>
      <c r="VU473" s="87"/>
      <c r="VV473" s="87"/>
      <c r="VW473" s="87"/>
      <c r="VX473" s="87"/>
      <c r="VY473" s="87"/>
      <c r="VZ473" s="87"/>
      <c r="WA473" s="87"/>
      <c r="WB473" s="87"/>
      <c r="WC473" s="87"/>
      <c r="WD473" s="87"/>
      <c r="WE473" s="87"/>
      <c r="WF473" s="87"/>
      <c r="WG473" s="87"/>
      <c r="WH473" s="87"/>
      <c r="WI473" s="87"/>
      <c r="WJ473" s="87"/>
      <c r="WK473" s="87"/>
      <c r="WL473" s="87"/>
      <c r="WM473" s="87"/>
      <c r="WN473" s="87"/>
      <c r="WO473" s="87"/>
      <c r="WP473" s="87"/>
      <c r="WQ473" s="87"/>
      <c r="WR473" s="87"/>
      <c r="WS473" s="87"/>
      <c r="WT473" s="87"/>
      <c r="WU473" s="87"/>
      <c r="WV473" s="87"/>
      <c r="WW473" s="87"/>
      <c r="WX473" s="87"/>
      <c r="WY473" s="87"/>
      <c r="WZ473" s="87"/>
      <c r="XA473" s="87"/>
      <c r="XB473" s="87"/>
      <c r="XC473" s="87"/>
      <c r="XD473" s="87"/>
      <c r="XE473" s="87"/>
      <c r="XF473" s="87"/>
      <c r="XG473" s="87"/>
      <c r="XH473" s="87"/>
      <c r="XI473" s="87"/>
      <c r="XJ473" s="87"/>
      <c r="XK473" s="87"/>
      <c r="XL473" s="87"/>
      <c r="XM473" s="87"/>
      <c r="XN473" s="87"/>
      <c r="XO473" s="87"/>
      <c r="XP473" s="87"/>
      <c r="XQ473" s="87"/>
      <c r="XR473" s="87"/>
      <c r="XS473" s="87"/>
      <c r="XT473" s="87"/>
      <c r="XU473" s="87"/>
      <c r="XV473" s="87"/>
      <c r="XW473" s="87"/>
      <c r="XX473" s="87"/>
      <c r="XY473" s="87"/>
      <c r="XZ473" s="87"/>
      <c r="YA473" s="87"/>
      <c r="YB473" s="87"/>
      <c r="YC473" s="87"/>
      <c r="YD473" s="87"/>
      <c r="YE473" s="87"/>
      <c r="YF473" s="87"/>
      <c r="YG473" s="87"/>
      <c r="YH473" s="87"/>
      <c r="YI473" s="87"/>
      <c r="YJ473" s="87"/>
      <c r="YK473" s="87"/>
      <c r="YL473" s="87"/>
      <c r="YM473" s="87"/>
      <c r="YN473" s="87"/>
      <c r="YO473" s="87"/>
      <c r="YP473" s="87"/>
      <c r="YQ473" s="87"/>
      <c r="YR473" s="87"/>
      <c r="YS473" s="87"/>
      <c r="YT473" s="87"/>
      <c r="YU473" s="87"/>
      <c r="YV473" s="87"/>
      <c r="YW473" s="87"/>
      <c r="YX473" s="87"/>
      <c r="YY473" s="87"/>
      <c r="YZ473" s="87"/>
      <c r="ZA473" s="87"/>
      <c r="ZB473" s="87"/>
      <c r="ZC473" s="87"/>
      <c r="ZD473" s="87"/>
      <c r="ZE473" s="87"/>
      <c r="ZF473" s="87"/>
      <c r="ZG473" s="87"/>
      <c r="ZH473" s="87"/>
      <c r="ZI473" s="87"/>
      <c r="ZJ473" s="87"/>
      <c r="ZK473" s="87"/>
      <c r="ZL473" s="87"/>
      <c r="ZM473" s="87"/>
      <c r="ZN473" s="87"/>
      <c r="ZO473" s="87"/>
      <c r="ZP473" s="87"/>
      <c r="ZQ473" s="87"/>
      <c r="ZR473" s="87"/>
      <c r="ZS473" s="87"/>
      <c r="ZT473" s="87"/>
      <c r="ZU473" s="87"/>
      <c r="ZV473" s="87"/>
      <c r="ZW473" s="87"/>
      <c r="ZX473" s="87"/>
      <c r="ZY473" s="87"/>
      <c r="ZZ473" s="87"/>
      <c r="AAA473" s="87"/>
      <c r="AAB473" s="87"/>
      <c r="AAC473" s="87"/>
      <c r="AAD473" s="87"/>
      <c r="AAE473" s="87"/>
      <c r="AAF473" s="87"/>
      <c r="AAG473" s="87"/>
      <c r="AAH473" s="87"/>
      <c r="AAI473" s="87"/>
      <c r="AAJ473" s="87"/>
      <c r="AAK473" s="87"/>
      <c r="AAL473" s="87"/>
      <c r="AAM473" s="87"/>
      <c r="AAN473" s="87"/>
      <c r="AAO473" s="87"/>
      <c r="AAP473" s="87"/>
      <c r="AAQ473" s="87"/>
      <c r="AAR473" s="87"/>
      <c r="AAS473" s="87"/>
      <c r="AAT473" s="87"/>
      <c r="AAU473" s="87"/>
      <c r="AAV473" s="87"/>
      <c r="AAW473" s="87"/>
      <c r="AAX473" s="87"/>
      <c r="AAY473" s="87"/>
      <c r="AAZ473" s="87"/>
      <c r="ABA473" s="87"/>
      <c r="ABB473" s="87"/>
      <c r="ABC473" s="87"/>
      <c r="ABD473" s="87"/>
      <c r="ABE473" s="87"/>
      <c r="ABF473" s="87"/>
      <c r="ABG473" s="87"/>
      <c r="ABH473" s="87"/>
      <c r="ABI473" s="87"/>
      <c r="ABJ473" s="87"/>
      <c r="ABK473" s="87"/>
      <c r="ABL473" s="87"/>
      <c r="ABM473" s="87"/>
      <c r="ABN473" s="87"/>
      <c r="ABO473" s="87"/>
      <c r="ABP473" s="87"/>
      <c r="ABQ473" s="87"/>
      <c r="ABR473" s="87"/>
      <c r="ABS473" s="87"/>
      <c r="ABT473" s="87"/>
      <c r="ABU473" s="87"/>
      <c r="ABV473" s="87"/>
      <c r="ABW473" s="87"/>
      <c r="ABX473" s="87"/>
      <c r="ABY473" s="87"/>
      <c r="ABZ473" s="87"/>
      <c r="ACA473" s="87"/>
      <c r="ACB473" s="87"/>
      <c r="ACC473" s="87"/>
      <c r="ACD473" s="87"/>
      <c r="ACE473" s="87"/>
      <c r="ACF473" s="87"/>
      <c r="ACG473" s="87"/>
      <c r="ACH473" s="87"/>
      <c r="ACI473" s="87"/>
      <c r="ACJ473" s="87"/>
      <c r="ACK473" s="87"/>
      <c r="ACL473" s="87"/>
      <c r="ACM473" s="87"/>
      <c r="ACN473" s="87"/>
      <c r="ACO473" s="87"/>
      <c r="ACP473" s="87"/>
      <c r="ACQ473" s="87"/>
      <c r="ACR473" s="87"/>
      <c r="ACS473" s="87"/>
      <c r="ACT473" s="87"/>
      <c r="ACU473" s="87"/>
      <c r="ACV473" s="87"/>
      <c r="ACW473" s="87"/>
      <c r="ACX473" s="87"/>
      <c r="ACY473" s="87"/>
      <c r="ACZ473" s="87"/>
      <c r="ADA473" s="87"/>
      <c r="ADB473" s="87"/>
      <c r="ADC473" s="87"/>
      <c r="ADD473" s="87"/>
      <c r="ADE473" s="87"/>
      <c r="ADF473" s="87"/>
      <c r="ADG473" s="87"/>
      <c r="ADH473" s="87"/>
      <c r="ADI473" s="87"/>
      <c r="ADJ473" s="87"/>
      <c r="ADK473" s="87"/>
      <c r="ADL473" s="87"/>
      <c r="ADM473" s="87"/>
      <c r="ADN473" s="87"/>
      <c r="ADO473" s="87"/>
      <c r="ADP473" s="87"/>
      <c r="ADQ473" s="87"/>
      <c r="ADR473" s="87"/>
      <c r="ADS473" s="87"/>
      <c r="ADT473" s="87"/>
      <c r="ADU473" s="87"/>
      <c r="ADV473" s="87"/>
      <c r="ADW473" s="87"/>
      <c r="ADX473" s="87"/>
      <c r="ADY473" s="87"/>
      <c r="ADZ473" s="87"/>
      <c r="AEA473" s="87"/>
      <c r="AEB473" s="87"/>
      <c r="AEC473" s="87"/>
      <c r="AED473" s="87"/>
      <c r="AEE473" s="87"/>
      <c r="AEF473" s="87"/>
      <c r="AEG473" s="87"/>
      <c r="AEH473" s="87"/>
      <c r="AEI473" s="87"/>
      <c r="AEJ473" s="87"/>
      <c r="AEK473" s="87"/>
      <c r="AEL473" s="87"/>
      <c r="AEM473" s="87"/>
      <c r="AEN473" s="87"/>
      <c r="AEO473" s="87"/>
      <c r="AEP473" s="87"/>
      <c r="AEQ473" s="87"/>
      <c r="AER473" s="87"/>
      <c r="AES473" s="87"/>
      <c r="AET473" s="87"/>
      <c r="AEU473" s="87"/>
      <c r="AEV473" s="87"/>
      <c r="AEW473" s="87"/>
      <c r="AEX473" s="87"/>
      <c r="AEY473" s="87"/>
      <c r="AEZ473" s="87"/>
      <c r="AFA473" s="87"/>
      <c r="AFB473" s="87"/>
      <c r="AFC473" s="87"/>
      <c r="AFD473" s="87"/>
      <c r="AFE473" s="87"/>
      <c r="AFF473" s="87"/>
      <c r="AFG473" s="87"/>
      <c r="AFH473" s="87"/>
      <c r="AFI473" s="87"/>
      <c r="AFJ473" s="87"/>
      <c r="AFK473" s="87"/>
      <c r="AFL473" s="87"/>
      <c r="AFM473" s="87"/>
      <c r="AFN473" s="87"/>
      <c r="AFO473" s="87"/>
      <c r="AFP473" s="87"/>
      <c r="AFQ473" s="87"/>
      <c r="AFR473" s="87"/>
      <c r="AFS473" s="87"/>
      <c r="AFT473" s="87"/>
      <c r="AFU473" s="87"/>
      <c r="AFV473" s="87"/>
      <c r="AFW473" s="87"/>
      <c r="AFX473" s="87"/>
      <c r="AFY473" s="87"/>
      <c r="AFZ473" s="87"/>
      <c r="AGA473" s="87"/>
      <c r="AGB473" s="87"/>
      <c r="AGC473" s="87"/>
      <c r="AGD473" s="87"/>
      <c r="AGE473" s="87"/>
      <c r="AGF473" s="87"/>
      <c r="AGG473" s="87"/>
      <c r="AGH473" s="87"/>
      <c r="AGI473" s="87"/>
      <c r="AGJ473" s="87"/>
      <c r="AGK473" s="87"/>
      <c r="AGL473" s="87"/>
      <c r="AGM473" s="87"/>
      <c r="AGN473" s="87"/>
      <c r="AGO473" s="87"/>
      <c r="AGP473" s="87"/>
      <c r="AGQ473" s="87"/>
      <c r="AGR473" s="87"/>
      <c r="AGS473" s="87"/>
      <c r="AGT473" s="87"/>
      <c r="AGU473" s="87"/>
      <c r="AGV473" s="87"/>
      <c r="AGW473" s="87"/>
      <c r="AGX473" s="87"/>
      <c r="AGY473" s="87"/>
      <c r="AGZ473" s="87"/>
      <c r="AHA473" s="87"/>
      <c r="AHB473" s="87"/>
      <c r="AHC473" s="87"/>
      <c r="AHD473" s="87"/>
      <c r="AHE473" s="87"/>
      <c r="AHF473" s="87"/>
      <c r="AHG473" s="87"/>
      <c r="AHH473" s="87"/>
      <c r="AHI473" s="87"/>
      <c r="AHJ473" s="87"/>
      <c r="AHK473" s="87"/>
      <c r="AHL473" s="87"/>
      <c r="AHM473" s="87"/>
      <c r="AHN473" s="87"/>
      <c r="AHO473" s="87"/>
      <c r="AHP473" s="87"/>
      <c r="AHQ473" s="87"/>
      <c r="AHR473" s="87"/>
      <c r="AHS473" s="87"/>
      <c r="AHT473" s="87"/>
      <c r="AHU473" s="87"/>
      <c r="AHV473" s="87"/>
      <c r="AHW473" s="87"/>
      <c r="AHX473" s="87"/>
      <c r="AHY473" s="87"/>
      <c r="AHZ473" s="87"/>
      <c r="AIA473" s="87"/>
      <c r="AIB473" s="87"/>
      <c r="AIC473" s="87"/>
      <c r="AID473" s="87"/>
      <c r="AIE473" s="87"/>
      <c r="AIF473" s="87"/>
      <c r="AIG473" s="87"/>
      <c r="AIH473" s="87"/>
      <c r="AII473" s="87"/>
      <c r="AIJ473" s="87"/>
      <c r="AIK473" s="87"/>
      <c r="AIL473" s="87"/>
      <c r="AIM473" s="87"/>
      <c r="AIN473" s="87"/>
      <c r="AIO473" s="87"/>
      <c r="AIP473" s="87"/>
      <c r="AIQ473" s="87"/>
      <c r="AIR473" s="87"/>
      <c r="AIS473" s="87"/>
      <c r="AIT473" s="87"/>
      <c r="AIU473" s="87"/>
      <c r="AIV473" s="87"/>
      <c r="AIW473" s="87"/>
      <c r="AIX473" s="87"/>
      <c r="AIY473" s="87"/>
      <c r="AIZ473" s="87"/>
      <c r="AJA473" s="87"/>
      <c r="AJB473" s="87"/>
      <c r="AJC473" s="87"/>
      <c r="AJD473" s="87"/>
      <c r="AJE473" s="87"/>
      <c r="AJF473" s="87"/>
      <c r="AJG473" s="87"/>
      <c r="AJH473" s="87"/>
      <c r="AJI473" s="87"/>
      <c r="AJJ473" s="87"/>
      <c r="AJK473" s="87"/>
      <c r="AJL473" s="87"/>
      <c r="AJM473" s="87"/>
      <c r="AJN473" s="87"/>
      <c r="AJO473" s="87"/>
      <c r="AJP473" s="87"/>
      <c r="AJQ473" s="87"/>
      <c r="AJR473" s="87"/>
      <c r="AJS473" s="87"/>
      <c r="AJT473" s="87"/>
      <c r="AJU473" s="87"/>
      <c r="AJV473" s="87"/>
      <c r="AJW473" s="87"/>
      <c r="AJX473" s="87"/>
      <c r="AJY473" s="87"/>
      <c r="AJZ473" s="87"/>
      <c r="AKA473" s="87"/>
      <c r="AKB473" s="87"/>
      <c r="AKC473" s="87"/>
      <c r="AKD473" s="87"/>
      <c r="AKE473" s="87"/>
      <c r="AKF473" s="87"/>
      <c r="AKG473" s="87"/>
      <c r="AKH473" s="87"/>
      <c r="AKI473" s="87"/>
      <c r="AKJ473" s="87"/>
      <c r="AKK473" s="87"/>
      <c r="AKL473" s="87"/>
      <c r="AKM473" s="87"/>
      <c r="AKN473" s="87"/>
      <c r="AKO473" s="87"/>
      <c r="AKP473" s="87"/>
      <c r="AKQ473" s="87"/>
      <c r="AKR473" s="87"/>
      <c r="AKS473" s="87"/>
      <c r="AKT473" s="87"/>
      <c r="AKU473" s="87"/>
      <c r="AKV473" s="87"/>
      <c r="AKW473" s="87"/>
      <c r="AKX473" s="87"/>
      <c r="AKY473" s="87"/>
      <c r="AKZ473" s="87"/>
      <c r="ALA473" s="87"/>
      <c r="ALB473" s="87"/>
      <c r="ALC473" s="87"/>
      <c r="ALD473" s="87"/>
      <c r="ALE473" s="87"/>
      <c r="ALF473" s="87"/>
      <c r="ALG473" s="87"/>
      <c r="ALH473" s="87"/>
      <c r="ALI473" s="87"/>
      <c r="ALJ473" s="87"/>
      <c r="ALK473" s="87"/>
      <c r="ALL473" s="87"/>
      <c r="ALM473" s="87"/>
      <c r="ALN473" s="87"/>
      <c r="ALO473" s="87"/>
      <c r="ALP473" s="87"/>
      <c r="ALQ473" s="87"/>
      <c r="ALR473" s="87"/>
      <c r="ALS473" s="87"/>
      <c r="ALT473" s="87"/>
      <c r="ALU473" s="87"/>
      <c r="ALV473" s="87"/>
      <c r="ALW473" s="87"/>
      <c r="ALX473" s="87"/>
      <c r="ALY473" s="87"/>
      <c r="ALZ473" s="87"/>
      <c r="AMA473" s="87"/>
      <c r="AMB473" s="87"/>
      <c r="AMC473" s="87"/>
      <c r="AMD473" s="87"/>
      <c r="AME473" s="87"/>
      <c r="AMF473" s="87"/>
      <c r="AMG473" s="87"/>
      <c r="AMH473" s="87"/>
      <c r="AMI473" s="87"/>
      <c r="AMJ473" s="87"/>
      <c r="AMK473" s="87"/>
      <c r="AML473" s="87"/>
      <c r="AMM473" s="87"/>
      <c r="AMN473" s="87"/>
      <c r="AMO473" s="87"/>
      <c r="AMP473" s="87"/>
      <c r="AMQ473" s="87"/>
      <c r="AMR473" s="87"/>
      <c r="AMS473" s="87"/>
      <c r="AMT473" s="87"/>
      <c r="AMU473" s="87"/>
      <c r="AMV473" s="87"/>
      <c r="AMW473" s="87"/>
      <c r="AMX473" s="87"/>
      <c r="AMY473" s="87"/>
      <c r="AMZ473" s="87"/>
      <c r="ANA473" s="87"/>
      <c r="ANB473" s="87"/>
      <c r="ANC473" s="87"/>
      <c r="AND473" s="87"/>
      <c r="ANE473" s="87"/>
      <c r="ANF473" s="87"/>
      <c r="ANG473" s="87"/>
      <c r="ANH473" s="87"/>
      <c r="ANI473" s="87"/>
      <c r="ANJ473" s="87"/>
      <c r="ANK473" s="87"/>
      <c r="ANL473" s="87"/>
      <c r="ANM473" s="87"/>
      <c r="ANN473" s="87"/>
      <c r="ANO473" s="87"/>
      <c r="ANP473" s="87"/>
      <c r="ANQ473" s="87"/>
      <c r="ANR473" s="87"/>
      <c r="ANS473" s="87"/>
      <c r="ANT473" s="87"/>
      <c r="ANU473" s="87"/>
      <c r="ANV473" s="87"/>
      <c r="ANW473" s="87"/>
      <c r="ANX473" s="87"/>
      <c r="ANY473" s="87"/>
      <c r="ANZ473" s="87"/>
      <c r="AOA473" s="87"/>
      <c r="AOB473" s="87"/>
      <c r="AOC473" s="87"/>
      <c r="AOD473" s="87"/>
      <c r="AOE473" s="87"/>
      <c r="AOF473" s="87"/>
      <c r="AOG473" s="87"/>
      <c r="AOH473" s="87"/>
      <c r="AOI473" s="87"/>
      <c r="AOJ473" s="87"/>
      <c r="AOK473" s="87"/>
      <c r="AOL473" s="87"/>
      <c r="AOM473" s="87"/>
      <c r="AON473" s="87"/>
      <c r="AOO473" s="87"/>
      <c r="AOP473" s="87"/>
      <c r="AOQ473" s="87"/>
      <c r="AOR473" s="87"/>
      <c r="AOS473" s="87"/>
      <c r="AOT473" s="87"/>
      <c r="AOU473" s="87"/>
      <c r="AOV473" s="87"/>
      <c r="AOW473" s="87"/>
      <c r="AOX473" s="87"/>
      <c r="AOY473" s="87"/>
      <c r="AOZ473" s="87"/>
      <c r="APA473" s="87"/>
      <c r="APB473" s="87"/>
      <c r="APC473" s="87"/>
      <c r="APD473" s="87"/>
      <c r="APE473" s="87"/>
      <c r="APF473" s="87"/>
      <c r="APG473" s="87"/>
      <c r="APH473" s="87"/>
      <c r="API473" s="87"/>
      <c r="APJ473" s="87"/>
      <c r="APK473" s="87"/>
      <c r="APL473" s="87"/>
      <c r="APM473" s="87"/>
      <c r="APN473" s="87"/>
      <c r="APO473" s="87"/>
      <c r="APP473" s="87"/>
      <c r="APQ473" s="87"/>
      <c r="APR473" s="87"/>
      <c r="APS473" s="87"/>
      <c r="APT473" s="87"/>
      <c r="APU473" s="87"/>
      <c r="APV473" s="87"/>
      <c r="APW473" s="87"/>
      <c r="APX473" s="87"/>
      <c r="APY473" s="87"/>
      <c r="APZ473" s="87"/>
      <c r="AQA473" s="87"/>
      <c r="AQB473" s="87"/>
      <c r="AQC473" s="87"/>
      <c r="AQD473" s="87"/>
      <c r="AQE473" s="87"/>
      <c r="AQF473" s="87"/>
      <c r="AQG473" s="87"/>
      <c r="AQH473" s="87"/>
      <c r="AQI473" s="87"/>
      <c r="AQJ473" s="87"/>
      <c r="AQK473" s="87"/>
      <c r="AQL473" s="87"/>
      <c r="AQM473" s="87"/>
      <c r="AQN473" s="87"/>
      <c r="AQO473" s="87"/>
      <c r="AQP473" s="87"/>
      <c r="AQQ473" s="87"/>
      <c r="AQR473" s="87"/>
      <c r="AQS473" s="87"/>
      <c r="AQT473" s="87"/>
    </row>
    <row r="474" spans="1:1138" s="145" customFormat="1" x14ac:dyDescent="0.25">
      <c r="A474" s="93"/>
      <c r="B474" s="102"/>
      <c r="C474" s="110"/>
      <c r="D474" s="110"/>
      <c r="E474" s="110"/>
      <c r="F474" s="110"/>
      <c r="G474" s="138"/>
      <c r="H474" s="87"/>
      <c r="I474" s="87"/>
      <c r="J474" s="87"/>
      <c r="K474" s="87"/>
      <c r="L474" s="143"/>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87"/>
      <c r="AN474" s="87"/>
      <c r="AO474" s="87"/>
      <c r="AP474" s="87"/>
      <c r="AQ474" s="87"/>
      <c r="AR474" s="87"/>
      <c r="AS474" s="87"/>
      <c r="AT474" s="87"/>
      <c r="AU474" s="87"/>
      <c r="AV474" s="87"/>
      <c r="AW474" s="87"/>
      <c r="AX474" s="87"/>
      <c r="AY474" s="87"/>
      <c r="AZ474" s="87"/>
      <c r="BA474" s="87"/>
      <c r="BB474" s="87"/>
      <c r="BC474" s="87"/>
      <c r="BD474" s="87"/>
      <c r="BE474" s="87"/>
      <c r="BF474" s="87"/>
      <c r="BG474" s="87"/>
      <c r="BH474" s="87"/>
      <c r="BI474" s="87"/>
      <c r="BJ474" s="87"/>
      <c r="BK474" s="87"/>
      <c r="BL474" s="87"/>
      <c r="BM474" s="87"/>
      <c r="BN474" s="87"/>
      <c r="BO474" s="87"/>
      <c r="BP474" s="87"/>
      <c r="BQ474" s="87"/>
      <c r="BR474" s="87"/>
      <c r="BS474" s="87"/>
      <c r="BT474" s="87"/>
      <c r="BU474" s="87"/>
      <c r="BV474" s="87"/>
      <c r="BW474" s="87"/>
      <c r="BX474" s="87"/>
      <c r="BY474" s="87"/>
      <c r="BZ474" s="87"/>
      <c r="CA474" s="87"/>
      <c r="CB474" s="87"/>
      <c r="CC474" s="87"/>
      <c r="CD474" s="87"/>
      <c r="CE474" s="87"/>
      <c r="CF474" s="87"/>
      <c r="CG474" s="87"/>
      <c r="CH474" s="87"/>
      <c r="CI474" s="87"/>
      <c r="CJ474" s="87"/>
      <c r="CK474" s="87"/>
      <c r="CL474" s="87"/>
      <c r="CM474" s="87"/>
      <c r="CN474" s="87"/>
      <c r="CO474" s="87"/>
      <c r="CP474" s="87"/>
      <c r="CQ474" s="87"/>
      <c r="CR474" s="87"/>
      <c r="CS474" s="87"/>
      <c r="CT474" s="87"/>
      <c r="CU474" s="87"/>
      <c r="CV474" s="87"/>
      <c r="CW474" s="87"/>
      <c r="CX474" s="87"/>
      <c r="CY474" s="87"/>
      <c r="CZ474" s="87"/>
      <c r="DA474" s="87"/>
      <c r="DB474" s="87"/>
      <c r="DC474" s="87"/>
      <c r="DD474" s="87"/>
      <c r="DE474" s="87"/>
      <c r="DF474" s="87"/>
      <c r="DG474" s="87"/>
      <c r="DH474" s="87"/>
      <c r="DI474" s="87"/>
      <c r="DJ474" s="87"/>
      <c r="DK474" s="87"/>
      <c r="DL474" s="87"/>
      <c r="DM474" s="87"/>
      <c r="DN474" s="87"/>
      <c r="DO474" s="87"/>
      <c r="DP474" s="87"/>
      <c r="DQ474" s="87"/>
      <c r="DR474" s="87"/>
      <c r="DS474" s="87"/>
      <c r="DT474" s="87"/>
      <c r="DU474" s="87"/>
      <c r="DV474" s="87"/>
      <c r="DW474" s="87"/>
      <c r="DX474" s="87"/>
      <c r="DY474" s="87"/>
      <c r="DZ474" s="87"/>
      <c r="EA474" s="87"/>
      <c r="EB474" s="87"/>
      <c r="EC474" s="87"/>
      <c r="ED474" s="87"/>
      <c r="EE474" s="87"/>
      <c r="EF474" s="87"/>
      <c r="EG474" s="87"/>
      <c r="EH474" s="87"/>
      <c r="EI474" s="87"/>
      <c r="EJ474" s="87"/>
      <c r="EK474" s="87"/>
      <c r="EL474" s="87"/>
      <c r="EM474" s="87"/>
      <c r="EN474" s="87"/>
      <c r="EO474" s="87"/>
      <c r="EP474" s="87"/>
      <c r="EQ474" s="87"/>
      <c r="ER474" s="87"/>
      <c r="ES474" s="87"/>
      <c r="ET474" s="87"/>
      <c r="EU474" s="87"/>
      <c r="EV474" s="87"/>
      <c r="EW474" s="87"/>
      <c r="EX474" s="87"/>
      <c r="EY474" s="87"/>
      <c r="EZ474" s="87"/>
      <c r="FA474" s="87"/>
      <c r="FB474" s="87"/>
      <c r="FC474" s="87"/>
      <c r="FD474" s="87"/>
      <c r="FE474" s="87"/>
      <c r="FF474" s="87"/>
      <c r="FG474" s="87"/>
      <c r="FH474" s="87"/>
      <c r="FI474" s="87"/>
      <c r="FJ474" s="87"/>
      <c r="FK474" s="87"/>
      <c r="FL474" s="87"/>
      <c r="FM474" s="87"/>
      <c r="FN474" s="87"/>
      <c r="FO474" s="87"/>
      <c r="FP474" s="87"/>
      <c r="FQ474" s="87"/>
      <c r="FR474" s="87"/>
      <c r="FS474" s="87"/>
      <c r="FT474" s="87"/>
      <c r="FU474" s="87"/>
      <c r="FV474" s="87"/>
      <c r="FW474" s="87"/>
      <c r="FX474" s="87"/>
      <c r="FY474" s="87"/>
      <c r="FZ474" s="87"/>
      <c r="GA474" s="87"/>
      <c r="GB474" s="87"/>
      <c r="GC474" s="87"/>
      <c r="GD474" s="87"/>
      <c r="GE474" s="87"/>
      <c r="GF474" s="87"/>
      <c r="GG474" s="87"/>
      <c r="GH474" s="87"/>
      <c r="GI474" s="87"/>
      <c r="GJ474" s="87"/>
      <c r="GK474" s="87"/>
      <c r="GL474" s="87"/>
      <c r="GM474" s="87"/>
      <c r="GN474" s="87"/>
      <c r="GO474" s="87"/>
      <c r="GP474" s="87"/>
      <c r="GQ474" s="87"/>
      <c r="GR474" s="87"/>
      <c r="GS474" s="87"/>
      <c r="GT474" s="87"/>
      <c r="GU474" s="87"/>
      <c r="GV474" s="87"/>
      <c r="GW474" s="87"/>
      <c r="GX474" s="87"/>
      <c r="GY474" s="87"/>
      <c r="GZ474" s="87"/>
      <c r="HA474" s="87"/>
      <c r="HB474" s="87"/>
      <c r="HC474" s="87"/>
      <c r="HD474" s="87"/>
      <c r="HE474" s="87"/>
      <c r="HF474" s="87"/>
      <c r="HG474" s="87"/>
      <c r="HH474" s="87"/>
      <c r="HI474" s="87"/>
      <c r="HJ474" s="87"/>
      <c r="HK474" s="87"/>
      <c r="HL474" s="87"/>
      <c r="HM474" s="87"/>
      <c r="HN474" s="87"/>
      <c r="HO474" s="87"/>
      <c r="HP474" s="87"/>
      <c r="HQ474" s="87"/>
      <c r="HR474" s="87"/>
      <c r="HS474" s="87"/>
      <c r="HT474" s="87"/>
      <c r="HU474" s="87"/>
      <c r="HV474" s="87"/>
      <c r="HW474" s="87"/>
      <c r="HX474" s="87"/>
      <c r="HY474" s="87"/>
      <c r="HZ474" s="87"/>
      <c r="IA474" s="87"/>
      <c r="IB474" s="87"/>
      <c r="IC474" s="87"/>
      <c r="ID474" s="87"/>
      <c r="IE474" s="87"/>
      <c r="IF474" s="87"/>
      <c r="IG474" s="87"/>
      <c r="IH474" s="87"/>
      <c r="II474" s="87"/>
      <c r="IJ474" s="87"/>
      <c r="IK474" s="87"/>
      <c r="IL474" s="87"/>
      <c r="IM474" s="87"/>
      <c r="IN474" s="87"/>
      <c r="IO474" s="87"/>
      <c r="IP474" s="87"/>
      <c r="IQ474" s="87"/>
      <c r="IR474" s="87"/>
      <c r="IS474" s="87"/>
      <c r="IT474" s="87"/>
      <c r="IU474" s="87"/>
      <c r="IV474" s="87"/>
      <c r="IW474" s="87"/>
      <c r="IX474" s="87"/>
      <c r="IY474" s="87"/>
      <c r="IZ474" s="87"/>
      <c r="JA474" s="87"/>
      <c r="JB474" s="87"/>
      <c r="JC474" s="87"/>
      <c r="JD474" s="87"/>
      <c r="JE474" s="87"/>
      <c r="JF474" s="87"/>
      <c r="JG474" s="87"/>
      <c r="JH474" s="87"/>
      <c r="JI474" s="87"/>
      <c r="JJ474" s="87"/>
      <c r="JK474" s="87"/>
      <c r="JL474" s="87"/>
      <c r="JM474" s="87"/>
      <c r="JN474" s="87"/>
      <c r="JO474" s="87"/>
      <c r="JP474" s="87"/>
      <c r="JQ474" s="87"/>
      <c r="JR474" s="87"/>
      <c r="JS474" s="87"/>
      <c r="JT474" s="87"/>
      <c r="JU474" s="87"/>
      <c r="JV474" s="87"/>
      <c r="JW474" s="87"/>
      <c r="JX474" s="87"/>
      <c r="JY474" s="87"/>
      <c r="JZ474" s="87"/>
      <c r="KA474" s="87"/>
      <c r="KB474" s="87"/>
      <c r="KC474" s="87"/>
      <c r="KD474" s="87"/>
      <c r="KE474" s="87"/>
      <c r="KF474" s="87"/>
      <c r="KG474" s="87"/>
      <c r="KH474" s="87"/>
      <c r="KI474" s="87"/>
      <c r="KJ474" s="87"/>
      <c r="KK474" s="87"/>
      <c r="KL474" s="87"/>
      <c r="KM474" s="87"/>
      <c r="KN474" s="87"/>
      <c r="KO474" s="87"/>
      <c r="KP474" s="87"/>
      <c r="KQ474" s="87"/>
      <c r="KR474" s="87"/>
      <c r="KS474" s="87"/>
      <c r="KT474" s="87"/>
      <c r="KU474" s="87"/>
      <c r="KV474" s="87"/>
      <c r="KW474" s="87"/>
      <c r="KX474" s="87"/>
      <c r="KY474" s="87"/>
      <c r="KZ474" s="87"/>
      <c r="LA474" s="87"/>
      <c r="LB474" s="87"/>
      <c r="LC474" s="87"/>
      <c r="LD474" s="87"/>
      <c r="LE474" s="87"/>
      <c r="LF474" s="87"/>
      <c r="LG474" s="87"/>
      <c r="LH474" s="87"/>
      <c r="LI474" s="87"/>
      <c r="LJ474" s="87"/>
      <c r="LK474" s="87"/>
      <c r="LL474" s="87"/>
      <c r="LM474" s="87"/>
      <c r="LN474" s="87"/>
      <c r="LO474" s="87"/>
      <c r="LP474" s="87"/>
      <c r="LQ474" s="87"/>
      <c r="LR474" s="87"/>
      <c r="LS474" s="87"/>
      <c r="LT474" s="87"/>
      <c r="LU474" s="87"/>
      <c r="LV474" s="87"/>
      <c r="LW474" s="87"/>
      <c r="LX474" s="87"/>
      <c r="LY474" s="87"/>
      <c r="LZ474" s="87"/>
      <c r="MA474" s="87"/>
      <c r="MB474" s="87"/>
      <c r="MC474" s="87"/>
      <c r="MD474" s="87"/>
      <c r="ME474" s="87"/>
      <c r="MF474" s="87"/>
      <c r="MG474" s="87"/>
      <c r="MH474" s="87"/>
      <c r="MI474" s="87"/>
      <c r="MJ474" s="87"/>
      <c r="MK474" s="87"/>
      <c r="ML474" s="87"/>
      <c r="MM474" s="87"/>
      <c r="MN474" s="87"/>
      <c r="MO474" s="87"/>
      <c r="MP474" s="87"/>
      <c r="MQ474" s="87"/>
      <c r="MR474" s="87"/>
      <c r="MS474" s="87"/>
      <c r="MT474" s="87"/>
      <c r="MU474" s="87"/>
      <c r="MV474" s="87"/>
      <c r="MW474" s="87"/>
      <c r="MX474" s="87"/>
      <c r="MY474" s="87"/>
      <c r="MZ474" s="87"/>
      <c r="NA474" s="87"/>
      <c r="NB474" s="87"/>
      <c r="NC474" s="87"/>
      <c r="ND474" s="87"/>
      <c r="NE474" s="87"/>
      <c r="NF474" s="87"/>
      <c r="NG474" s="87"/>
      <c r="NH474" s="87"/>
      <c r="NI474" s="87"/>
      <c r="NJ474" s="87"/>
      <c r="NK474" s="87"/>
      <c r="NL474" s="87"/>
      <c r="NM474" s="87"/>
      <c r="NN474" s="87"/>
      <c r="NO474" s="87"/>
      <c r="NP474" s="87"/>
      <c r="NQ474" s="87"/>
      <c r="NR474" s="87"/>
      <c r="NS474" s="87"/>
      <c r="NT474" s="87"/>
      <c r="NU474" s="87"/>
      <c r="NV474" s="87"/>
      <c r="NW474" s="87"/>
      <c r="NX474" s="87"/>
      <c r="NY474" s="87"/>
      <c r="NZ474" s="87"/>
      <c r="OA474" s="87"/>
      <c r="OB474" s="87"/>
      <c r="OC474" s="87"/>
      <c r="OD474" s="87"/>
      <c r="OE474" s="87"/>
      <c r="OF474" s="87"/>
      <c r="OG474" s="87"/>
      <c r="OH474" s="87"/>
      <c r="OI474" s="87"/>
      <c r="OJ474" s="87"/>
      <c r="OK474" s="87"/>
      <c r="OL474" s="87"/>
      <c r="OM474" s="87"/>
      <c r="ON474" s="87"/>
      <c r="OO474" s="87"/>
      <c r="OP474" s="87"/>
      <c r="OQ474" s="87"/>
      <c r="OR474" s="87"/>
      <c r="OS474" s="87"/>
      <c r="OT474" s="87"/>
      <c r="OU474" s="87"/>
      <c r="OV474" s="87"/>
      <c r="OW474" s="87"/>
      <c r="OX474" s="87"/>
      <c r="OY474" s="87"/>
      <c r="OZ474" s="87"/>
      <c r="PA474" s="87"/>
      <c r="PB474" s="87"/>
      <c r="PC474" s="87"/>
      <c r="PD474" s="87"/>
      <c r="PE474" s="87"/>
      <c r="PF474" s="87"/>
      <c r="PG474" s="87"/>
      <c r="PH474" s="87"/>
      <c r="PI474" s="87"/>
      <c r="PJ474" s="87"/>
      <c r="PK474" s="87"/>
      <c r="PL474" s="87"/>
      <c r="PM474" s="87"/>
      <c r="PN474" s="87"/>
      <c r="PO474" s="87"/>
      <c r="PP474" s="87"/>
      <c r="PQ474" s="87"/>
      <c r="PR474" s="87"/>
      <c r="PS474" s="87"/>
      <c r="PT474" s="87"/>
      <c r="PU474" s="87"/>
      <c r="PV474" s="87"/>
      <c r="PW474" s="87"/>
      <c r="PX474" s="87"/>
      <c r="PY474" s="87"/>
      <c r="PZ474" s="87"/>
      <c r="QA474" s="87"/>
      <c r="QB474" s="87"/>
      <c r="QC474" s="87"/>
      <c r="QD474" s="87"/>
      <c r="QE474" s="87"/>
      <c r="QF474" s="87"/>
      <c r="QG474" s="87"/>
      <c r="QH474" s="87"/>
      <c r="QI474" s="87"/>
      <c r="QJ474" s="87"/>
      <c r="QK474" s="87"/>
      <c r="QL474" s="87"/>
      <c r="QM474" s="87"/>
      <c r="QN474" s="87"/>
      <c r="QO474" s="87"/>
      <c r="QP474" s="87"/>
      <c r="QQ474" s="87"/>
      <c r="QR474" s="87"/>
      <c r="QS474" s="87"/>
      <c r="QT474" s="87"/>
      <c r="QU474" s="87"/>
      <c r="QV474" s="87"/>
      <c r="QW474" s="87"/>
      <c r="QX474" s="87"/>
      <c r="QY474" s="87"/>
      <c r="QZ474" s="87"/>
      <c r="RA474" s="87"/>
      <c r="RB474" s="87"/>
      <c r="RC474" s="87"/>
      <c r="RD474" s="87"/>
      <c r="RE474" s="87"/>
      <c r="RF474" s="87"/>
      <c r="RG474" s="87"/>
      <c r="RH474" s="87"/>
      <c r="RI474" s="87"/>
      <c r="RJ474" s="87"/>
      <c r="RK474" s="87"/>
      <c r="RL474" s="87"/>
      <c r="RM474" s="87"/>
      <c r="RN474" s="87"/>
      <c r="RO474" s="87"/>
      <c r="RP474" s="87"/>
      <c r="RQ474" s="87"/>
      <c r="RR474" s="87"/>
      <c r="RS474" s="87"/>
      <c r="RT474" s="87"/>
      <c r="RU474" s="87"/>
      <c r="RV474" s="87"/>
      <c r="RW474" s="87"/>
      <c r="RX474" s="87"/>
      <c r="RY474" s="87"/>
      <c r="RZ474" s="87"/>
      <c r="SA474" s="87"/>
      <c r="SB474" s="87"/>
      <c r="SC474" s="87"/>
      <c r="SD474" s="87"/>
      <c r="SE474" s="87"/>
      <c r="SF474" s="87"/>
      <c r="SG474" s="87"/>
      <c r="SH474" s="87"/>
      <c r="SI474" s="87"/>
      <c r="SJ474" s="87"/>
      <c r="SK474" s="87"/>
      <c r="SL474" s="87"/>
      <c r="SM474" s="87"/>
      <c r="SN474" s="87"/>
      <c r="SO474" s="87"/>
      <c r="SP474" s="87"/>
      <c r="SQ474" s="87"/>
      <c r="SR474" s="87"/>
      <c r="SS474" s="87"/>
      <c r="ST474" s="87"/>
      <c r="SU474" s="87"/>
      <c r="SV474" s="87"/>
      <c r="SW474" s="87"/>
      <c r="SX474" s="87"/>
      <c r="SY474" s="87"/>
      <c r="SZ474" s="87"/>
      <c r="TA474" s="87"/>
      <c r="TB474" s="87"/>
      <c r="TC474" s="87"/>
      <c r="TD474" s="87"/>
      <c r="TE474" s="87"/>
      <c r="TF474" s="87"/>
      <c r="TG474" s="87"/>
      <c r="TH474" s="87"/>
      <c r="TI474" s="87"/>
      <c r="TJ474" s="87"/>
      <c r="TK474" s="87"/>
      <c r="TL474" s="87"/>
      <c r="TM474" s="87"/>
      <c r="TN474" s="87"/>
      <c r="TO474" s="87"/>
      <c r="TP474" s="87"/>
      <c r="TQ474" s="87"/>
      <c r="TR474" s="87"/>
      <c r="TS474" s="87"/>
      <c r="TT474" s="87"/>
      <c r="TU474" s="87"/>
      <c r="TV474" s="87"/>
      <c r="TW474" s="87"/>
      <c r="TX474" s="87"/>
      <c r="TY474" s="87"/>
      <c r="TZ474" s="87"/>
      <c r="UA474" s="87"/>
      <c r="UB474" s="87"/>
      <c r="UC474" s="87"/>
      <c r="UD474" s="87"/>
      <c r="UE474" s="87"/>
      <c r="UF474" s="87"/>
      <c r="UG474" s="87"/>
      <c r="UH474" s="87"/>
      <c r="UI474" s="87"/>
      <c r="UJ474" s="87"/>
      <c r="UK474" s="87"/>
      <c r="UL474" s="87"/>
      <c r="UM474" s="87"/>
      <c r="UN474" s="87"/>
      <c r="UO474" s="87"/>
      <c r="UP474" s="87"/>
      <c r="UQ474" s="87"/>
      <c r="UR474" s="87"/>
      <c r="US474" s="87"/>
      <c r="UT474" s="87"/>
      <c r="UU474" s="87"/>
      <c r="UV474" s="87"/>
      <c r="UW474" s="87"/>
      <c r="UX474" s="87"/>
      <c r="UY474" s="87"/>
      <c r="UZ474" s="87"/>
      <c r="VA474" s="87"/>
      <c r="VB474" s="87"/>
      <c r="VC474" s="87"/>
      <c r="VD474" s="87"/>
      <c r="VE474" s="87"/>
      <c r="VF474" s="87"/>
      <c r="VG474" s="87"/>
      <c r="VH474" s="87"/>
      <c r="VI474" s="87"/>
      <c r="VJ474" s="87"/>
      <c r="VK474" s="87"/>
      <c r="VL474" s="87"/>
      <c r="VM474" s="87"/>
      <c r="VN474" s="87"/>
      <c r="VO474" s="87"/>
      <c r="VP474" s="87"/>
      <c r="VQ474" s="87"/>
      <c r="VR474" s="87"/>
      <c r="VS474" s="87"/>
      <c r="VT474" s="87"/>
      <c r="VU474" s="87"/>
      <c r="VV474" s="87"/>
      <c r="VW474" s="87"/>
      <c r="VX474" s="87"/>
      <c r="VY474" s="87"/>
      <c r="VZ474" s="87"/>
      <c r="WA474" s="87"/>
      <c r="WB474" s="87"/>
      <c r="WC474" s="87"/>
      <c r="WD474" s="87"/>
      <c r="WE474" s="87"/>
      <c r="WF474" s="87"/>
      <c r="WG474" s="87"/>
      <c r="WH474" s="87"/>
      <c r="WI474" s="87"/>
      <c r="WJ474" s="87"/>
      <c r="WK474" s="87"/>
      <c r="WL474" s="87"/>
      <c r="WM474" s="87"/>
      <c r="WN474" s="87"/>
      <c r="WO474" s="87"/>
      <c r="WP474" s="87"/>
      <c r="WQ474" s="87"/>
      <c r="WR474" s="87"/>
      <c r="WS474" s="87"/>
      <c r="WT474" s="87"/>
      <c r="WU474" s="87"/>
      <c r="WV474" s="87"/>
      <c r="WW474" s="87"/>
      <c r="WX474" s="87"/>
      <c r="WY474" s="87"/>
      <c r="WZ474" s="87"/>
      <c r="XA474" s="87"/>
      <c r="XB474" s="87"/>
      <c r="XC474" s="87"/>
      <c r="XD474" s="87"/>
      <c r="XE474" s="87"/>
      <c r="XF474" s="87"/>
      <c r="XG474" s="87"/>
      <c r="XH474" s="87"/>
      <c r="XI474" s="87"/>
      <c r="XJ474" s="87"/>
      <c r="XK474" s="87"/>
      <c r="XL474" s="87"/>
      <c r="XM474" s="87"/>
      <c r="XN474" s="87"/>
      <c r="XO474" s="87"/>
      <c r="XP474" s="87"/>
      <c r="XQ474" s="87"/>
      <c r="XR474" s="87"/>
      <c r="XS474" s="87"/>
      <c r="XT474" s="87"/>
      <c r="XU474" s="87"/>
      <c r="XV474" s="87"/>
      <c r="XW474" s="87"/>
      <c r="XX474" s="87"/>
      <c r="XY474" s="87"/>
      <c r="XZ474" s="87"/>
      <c r="YA474" s="87"/>
      <c r="YB474" s="87"/>
      <c r="YC474" s="87"/>
      <c r="YD474" s="87"/>
      <c r="YE474" s="87"/>
      <c r="YF474" s="87"/>
      <c r="YG474" s="87"/>
      <c r="YH474" s="87"/>
      <c r="YI474" s="87"/>
      <c r="YJ474" s="87"/>
      <c r="YK474" s="87"/>
      <c r="YL474" s="87"/>
      <c r="YM474" s="87"/>
      <c r="YN474" s="87"/>
      <c r="YO474" s="87"/>
      <c r="YP474" s="87"/>
      <c r="YQ474" s="87"/>
      <c r="YR474" s="87"/>
      <c r="YS474" s="87"/>
      <c r="YT474" s="87"/>
      <c r="YU474" s="87"/>
      <c r="YV474" s="87"/>
      <c r="YW474" s="87"/>
      <c r="YX474" s="87"/>
      <c r="YY474" s="87"/>
      <c r="YZ474" s="87"/>
      <c r="ZA474" s="87"/>
      <c r="ZB474" s="87"/>
      <c r="ZC474" s="87"/>
      <c r="ZD474" s="87"/>
      <c r="ZE474" s="87"/>
      <c r="ZF474" s="87"/>
      <c r="ZG474" s="87"/>
      <c r="ZH474" s="87"/>
      <c r="ZI474" s="87"/>
      <c r="ZJ474" s="87"/>
      <c r="ZK474" s="87"/>
      <c r="ZL474" s="87"/>
      <c r="ZM474" s="87"/>
      <c r="ZN474" s="87"/>
      <c r="ZO474" s="87"/>
      <c r="ZP474" s="87"/>
      <c r="ZQ474" s="87"/>
      <c r="ZR474" s="87"/>
      <c r="ZS474" s="87"/>
      <c r="ZT474" s="87"/>
      <c r="ZU474" s="87"/>
      <c r="ZV474" s="87"/>
      <c r="ZW474" s="87"/>
      <c r="ZX474" s="87"/>
      <c r="ZY474" s="87"/>
      <c r="ZZ474" s="87"/>
      <c r="AAA474" s="87"/>
      <c r="AAB474" s="87"/>
      <c r="AAC474" s="87"/>
      <c r="AAD474" s="87"/>
      <c r="AAE474" s="87"/>
      <c r="AAF474" s="87"/>
      <c r="AAG474" s="87"/>
      <c r="AAH474" s="87"/>
      <c r="AAI474" s="87"/>
      <c r="AAJ474" s="87"/>
      <c r="AAK474" s="87"/>
      <c r="AAL474" s="87"/>
      <c r="AAM474" s="87"/>
      <c r="AAN474" s="87"/>
      <c r="AAO474" s="87"/>
      <c r="AAP474" s="87"/>
      <c r="AAQ474" s="87"/>
      <c r="AAR474" s="87"/>
      <c r="AAS474" s="87"/>
      <c r="AAT474" s="87"/>
      <c r="AAU474" s="87"/>
      <c r="AAV474" s="87"/>
      <c r="AAW474" s="87"/>
      <c r="AAX474" s="87"/>
      <c r="AAY474" s="87"/>
      <c r="AAZ474" s="87"/>
      <c r="ABA474" s="87"/>
      <c r="ABB474" s="87"/>
      <c r="ABC474" s="87"/>
      <c r="ABD474" s="87"/>
      <c r="ABE474" s="87"/>
      <c r="ABF474" s="87"/>
      <c r="ABG474" s="87"/>
      <c r="ABH474" s="87"/>
      <c r="ABI474" s="87"/>
      <c r="ABJ474" s="87"/>
      <c r="ABK474" s="87"/>
      <c r="ABL474" s="87"/>
      <c r="ABM474" s="87"/>
      <c r="ABN474" s="87"/>
      <c r="ABO474" s="87"/>
      <c r="ABP474" s="87"/>
      <c r="ABQ474" s="87"/>
      <c r="ABR474" s="87"/>
      <c r="ABS474" s="87"/>
      <c r="ABT474" s="87"/>
      <c r="ABU474" s="87"/>
      <c r="ABV474" s="87"/>
      <c r="ABW474" s="87"/>
      <c r="ABX474" s="87"/>
      <c r="ABY474" s="87"/>
      <c r="ABZ474" s="87"/>
      <c r="ACA474" s="87"/>
      <c r="ACB474" s="87"/>
      <c r="ACC474" s="87"/>
      <c r="ACD474" s="87"/>
      <c r="ACE474" s="87"/>
      <c r="ACF474" s="87"/>
      <c r="ACG474" s="87"/>
      <c r="ACH474" s="87"/>
      <c r="ACI474" s="87"/>
      <c r="ACJ474" s="87"/>
      <c r="ACK474" s="87"/>
      <c r="ACL474" s="87"/>
      <c r="ACM474" s="87"/>
      <c r="ACN474" s="87"/>
      <c r="ACO474" s="87"/>
      <c r="ACP474" s="87"/>
      <c r="ACQ474" s="87"/>
      <c r="ACR474" s="87"/>
      <c r="ACS474" s="87"/>
      <c r="ACT474" s="87"/>
      <c r="ACU474" s="87"/>
      <c r="ACV474" s="87"/>
      <c r="ACW474" s="87"/>
      <c r="ACX474" s="87"/>
      <c r="ACY474" s="87"/>
      <c r="ACZ474" s="87"/>
      <c r="ADA474" s="87"/>
      <c r="ADB474" s="87"/>
      <c r="ADC474" s="87"/>
      <c r="ADD474" s="87"/>
      <c r="ADE474" s="87"/>
      <c r="ADF474" s="87"/>
      <c r="ADG474" s="87"/>
      <c r="ADH474" s="87"/>
      <c r="ADI474" s="87"/>
      <c r="ADJ474" s="87"/>
      <c r="ADK474" s="87"/>
      <c r="ADL474" s="87"/>
      <c r="ADM474" s="87"/>
      <c r="ADN474" s="87"/>
      <c r="ADO474" s="87"/>
      <c r="ADP474" s="87"/>
      <c r="ADQ474" s="87"/>
      <c r="ADR474" s="87"/>
      <c r="ADS474" s="87"/>
      <c r="ADT474" s="87"/>
      <c r="ADU474" s="87"/>
      <c r="ADV474" s="87"/>
      <c r="ADW474" s="87"/>
      <c r="ADX474" s="87"/>
      <c r="ADY474" s="87"/>
      <c r="ADZ474" s="87"/>
      <c r="AEA474" s="87"/>
      <c r="AEB474" s="87"/>
      <c r="AEC474" s="87"/>
      <c r="AED474" s="87"/>
      <c r="AEE474" s="87"/>
      <c r="AEF474" s="87"/>
      <c r="AEG474" s="87"/>
      <c r="AEH474" s="87"/>
      <c r="AEI474" s="87"/>
      <c r="AEJ474" s="87"/>
      <c r="AEK474" s="87"/>
      <c r="AEL474" s="87"/>
      <c r="AEM474" s="87"/>
      <c r="AEN474" s="87"/>
      <c r="AEO474" s="87"/>
      <c r="AEP474" s="87"/>
      <c r="AEQ474" s="87"/>
      <c r="AER474" s="87"/>
      <c r="AES474" s="87"/>
      <c r="AET474" s="87"/>
      <c r="AEU474" s="87"/>
      <c r="AEV474" s="87"/>
      <c r="AEW474" s="87"/>
      <c r="AEX474" s="87"/>
      <c r="AEY474" s="87"/>
      <c r="AEZ474" s="87"/>
      <c r="AFA474" s="87"/>
      <c r="AFB474" s="87"/>
      <c r="AFC474" s="87"/>
      <c r="AFD474" s="87"/>
      <c r="AFE474" s="87"/>
      <c r="AFF474" s="87"/>
      <c r="AFG474" s="87"/>
      <c r="AFH474" s="87"/>
      <c r="AFI474" s="87"/>
      <c r="AFJ474" s="87"/>
      <c r="AFK474" s="87"/>
      <c r="AFL474" s="87"/>
      <c r="AFM474" s="87"/>
      <c r="AFN474" s="87"/>
      <c r="AFO474" s="87"/>
      <c r="AFP474" s="87"/>
      <c r="AFQ474" s="87"/>
      <c r="AFR474" s="87"/>
      <c r="AFS474" s="87"/>
      <c r="AFT474" s="87"/>
      <c r="AFU474" s="87"/>
      <c r="AFV474" s="87"/>
      <c r="AFW474" s="87"/>
      <c r="AFX474" s="87"/>
      <c r="AFY474" s="87"/>
      <c r="AFZ474" s="87"/>
      <c r="AGA474" s="87"/>
      <c r="AGB474" s="87"/>
      <c r="AGC474" s="87"/>
      <c r="AGD474" s="87"/>
      <c r="AGE474" s="87"/>
      <c r="AGF474" s="87"/>
      <c r="AGG474" s="87"/>
      <c r="AGH474" s="87"/>
      <c r="AGI474" s="87"/>
      <c r="AGJ474" s="87"/>
      <c r="AGK474" s="87"/>
      <c r="AGL474" s="87"/>
      <c r="AGM474" s="87"/>
      <c r="AGN474" s="87"/>
      <c r="AGO474" s="87"/>
      <c r="AGP474" s="87"/>
      <c r="AGQ474" s="87"/>
      <c r="AGR474" s="87"/>
      <c r="AGS474" s="87"/>
      <c r="AGT474" s="87"/>
      <c r="AGU474" s="87"/>
      <c r="AGV474" s="87"/>
      <c r="AGW474" s="87"/>
      <c r="AGX474" s="87"/>
      <c r="AGY474" s="87"/>
      <c r="AGZ474" s="87"/>
      <c r="AHA474" s="87"/>
      <c r="AHB474" s="87"/>
      <c r="AHC474" s="87"/>
      <c r="AHD474" s="87"/>
      <c r="AHE474" s="87"/>
      <c r="AHF474" s="87"/>
      <c r="AHG474" s="87"/>
      <c r="AHH474" s="87"/>
      <c r="AHI474" s="87"/>
      <c r="AHJ474" s="87"/>
      <c r="AHK474" s="87"/>
      <c r="AHL474" s="87"/>
      <c r="AHM474" s="87"/>
      <c r="AHN474" s="87"/>
      <c r="AHO474" s="87"/>
      <c r="AHP474" s="87"/>
      <c r="AHQ474" s="87"/>
      <c r="AHR474" s="87"/>
      <c r="AHS474" s="87"/>
      <c r="AHT474" s="87"/>
      <c r="AHU474" s="87"/>
      <c r="AHV474" s="87"/>
      <c r="AHW474" s="87"/>
      <c r="AHX474" s="87"/>
      <c r="AHY474" s="87"/>
      <c r="AHZ474" s="87"/>
      <c r="AIA474" s="87"/>
      <c r="AIB474" s="87"/>
      <c r="AIC474" s="87"/>
      <c r="AID474" s="87"/>
      <c r="AIE474" s="87"/>
      <c r="AIF474" s="87"/>
      <c r="AIG474" s="87"/>
      <c r="AIH474" s="87"/>
      <c r="AII474" s="87"/>
      <c r="AIJ474" s="87"/>
      <c r="AIK474" s="87"/>
      <c r="AIL474" s="87"/>
      <c r="AIM474" s="87"/>
      <c r="AIN474" s="87"/>
      <c r="AIO474" s="87"/>
      <c r="AIP474" s="87"/>
      <c r="AIQ474" s="87"/>
      <c r="AIR474" s="87"/>
      <c r="AIS474" s="87"/>
      <c r="AIT474" s="87"/>
      <c r="AIU474" s="87"/>
      <c r="AIV474" s="87"/>
      <c r="AIW474" s="87"/>
      <c r="AIX474" s="87"/>
      <c r="AIY474" s="87"/>
      <c r="AIZ474" s="87"/>
      <c r="AJA474" s="87"/>
      <c r="AJB474" s="87"/>
      <c r="AJC474" s="87"/>
      <c r="AJD474" s="87"/>
      <c r="AJE474" s="87"/>
      <c r="AJF474" s="87"/>
      <c r="AJG474" s="87"/>
      <c r="AJH474" s="87"/>
      <c r="AJI474" s="87"/>
      <c r="AJJ474" s="87"/>
      <c r="AJK474" s="87"/>
      <c r="AJL474" s="87"/>
      <c r="AJM474" s="87"/>
      <c r="AJN474" s="87"/>
      <c r="AJO474" s="87"/>
      <c r="AJP474" s="87"/>
      <c r="AJQ474" s="87"/>
      <c r="AJR474" s="87"/>
      <c r="AJS474" s="87"/>
      <c r="AJT474" s="87"/>
      <c r="AJU474" s="87"/>
      <c r="AJV474" s="87"/>
      <c r="AJW474" s="87"/>
      <c r="AJX474" s="87"/>
      <c r="AJY474" s="87"/>
      <c r="AJZ474" s="87"/>
      <c r="AKA474" s="87"/>
      <c r="AKB474" s="87"/>
      <c r="AKC474" s="87"/>
      <c r="AKD474" s="87"/>
      <c r="AKE474" s="87"/>
      <c r="AKF474" s="87"/>
      <c r="AKG474" s="87"/>
      <c r="AKH474" s="87"/>
      <c r="AKI474" s="87"/>
      <c r="AKJ474" s="87"/>
      <c r="AKK474" s="87"/>
      <c r="AKL474" s="87"/>
      <c r="AKM474" s="87"/>
      <c r="AKN474" s="87"/>
      <c r="AKO474" s="87"/>
      <c r="AKP474" s="87"/>
      <c r="AKQ474" s="87"/>
      <c r="AKR474" s="87"/>
      <c r="AKS474" s="87"/>
      <c r="AKT474" s="87"/>
      <c r="AKU474" s="87"/>
      <c r="AKV474" s="87"/>
      <c r="AKW474" s="87"/>
      <c r="AKX474" s="87"/>
      <c r="AKY474" s="87"/>
      <c r="AKZ474" s="87"/>
      <c r="ALA474" s="87"/>
      <c r="ALB474" s="87"/>
      <c r="ALC474" s="87"/>
      <c r="ALD474" s="87"/>
      <c r="ALE474" s="87"/>
      <c r="ALF474" s="87"/>
      <c r="ALG474" s="87"/>
      <c r="ALH474" s="87"/>
      <c r="ALI474" s="87"/>
      <c r="ALJ474" s="87"/>
      <c r="ALK474" s="87"/>
      <c r="ALL474" s="87"/>
      <c r="ALM474" s="87"/>
      <c r="ALN474" s="87"/>
      <c r="ALO474" s="87"/>
      <c r="ALP474" s="87"/>
      <c r="ALQ474" s="87"/>
      <c r="ALR474" s="87"/>
      <c r="ALS474" s="87"/>
      <c r="ALT474" s="87"/>
      <c r="ALU474" s="87"/>
      <c r="ALV474" s="87"/>
      <c r="ALW474" s="87"/>
      <c r="ALX474" s="87"/>
      <c r="ALY474" s="87"/>
      <c r="ALZ474" s="87"/>
      <c r="AMA474" s="87"/>
      <c r="AMB474" s="87"/>
      <c r="AMC474" s="87"/>
      <c r="AMD474" s="87"/>
      <c r="AME474" s="87"/>
      <c r="AMF474" s="87"/>
      <c r="AMG474" s="87"/>
      <c r="AMH474" s="87"/>
      <c r="AMI474" s="87"/>
      <c r="AMJ474" s="87"/>
      <c r="AMK474" s="87"/>
      <c r="AML474" s="87"/>
      <c r="AMM474" s="87"/>
      <c r="AMN474" s="87"/>
      <c r="AMO474" s="87"/>
      <c r="AMP474" s="87"/>
      <c r="AMQ474" s="87"/>
      <c r="AMR474" s="87"/>
      <c r="AMS474" s="87"/>
      <c r="AMT474" s="87"/>
      <c r="AMU474" s="87"/>
      <c r="AMV474" s="87"/>
      <c r="AMW474" s="87"/>
      <c r="AMX474" s="87"/>
      <c r="AMY474" s="87"/>
      <c r="AMZ474" s="87"/>
      <c r="ANA474" s="87"/>
      <c r="ANB474" s="87"/>
      <c r="ANC474" s="87"/>
      <c r="AND474" s="87"/>
      <c r="ANE474" s="87"/>
      <c r="ANF474" s="87"/>
      <c r="ANG474" s="87"/>
      <c r="ANH474" s="87"/>
      <c r="ANI474" s="87"/>
      <c r="ANJ474" s="87"/>
      <c r="ANK474" s="87"/>
      <c r="ANL474" s="87"/>
      <c r="ANM474" s="87"/>
      <c r="ANN474" s="87"/>
      <c r="ANO474" s="87"/>
      <c r="ANP474" s="87"/>
      <c r="ANQ474" s="87"/>
      <c r="ANR474" s="87"/>
      <c r="ANS474" s="87"/>
      <c r="ANT474" s="87"/>
      <c r="ANU474" s="87"/>
      <c r="ANV474" s="87"/>
      <c r="ANW474" s="87"/>
      <c r="ANX474" s="87"/>
      <c r="ANY474" s="87"/>
      <c r="ANZ474" s="87"/>
      <c r="AOA474" s="87"/>
      <c r="AOB474" s="87"/>
      <c r="AOC474" s="87"/>
      <c r="AOD474" s="87"/>
      <c r="AOE474" s="87"/>
      <c r="AOF474" s="87"/>
      <c r="AOG474" s="87"/>
      <c r="AOH474" s="87"/>
      <c r="AOI474" s="87"/>
      <c r="AOJ474" s="87"/>
      <c r="AOK474" s="87"/>
      <c r="AOL474" s="87"/>
      <c r="AOM474" s="87"/>
      <c r="AON474" s="87"/>
      <c r="AOO474" s="87"/>
      <c r="AOP474" s="87"/>
      <c r="AOQ474" s="87"/>
      <c r="AOR474" s="87"/>
      <c r="AOS474" s="87"/>
      <c r="AOT474" s="87"/>
      <c r="AOU474" s="87"/>
      <c r="AOV474" s="87"/>
      <c r="AOW474" s="87"/>
      <c r="AOX474" s="87"/>
      <c r="AOY474" s="87"/>
      <c r="AOZ474" s="87"/>
      <c r="APA474" s="87"/>
      <c r="APB474" s="87"/>
      <c r="APC474" s="87"/>
      <c r="APD474" s="87"/>
      <c r="APE474" s="87"/>
      <c r="APF474" s="87"/>
      <c r="APG474" s="87"/>
      <c r="APH474" s="87"/>
      <c r="API474" s="87"/>
      <c r="APJ474" s="87"/>
      <c r="APK474" s="87"/>
      <c r="APL474" s="87"/>
      <c r="APM474" s="87"/>
      <c r="APN474" s="87"/>
      <c r="APO474" s="87"/>
      <c r="APP474" s="87"/>
      <c r="APQ474" s="87"/>
      <c r="APR474" s="87"/>
      <c r="APS474" s="87"/>
      <c r="APT474" s="87"/>
      <c r="APU474" s="87"/>
      <c r="APV474" s="87"/>
      <c r="APW474" s="87"/>
      <c r="APX474" s="87"/>
      <c r="APY474" s="87"/>
      <c r="APZ474" s="87"/>
      <c r="AQA474" s="87"/>
      <c r="AQB474" s="87"/>
      <c r="AQC474" s="87"/>
      <c r="AQD474" s="87"/>
      <c r="AQE474" s="87"/>
      <c r="AQF474" s="87"/>
      <c r="AQG474" s="87"/>
      <c r="AQH474" s="87"/>
      <c r="AQI474" s="87"/>
      <c r="AQJ474" s="87"/>
      <c r="AQK474" s="87"/>
      <c r="AQL474" s="87"/>
      <c r="AQM474" s="87"/>
      <c r="AQN474" s="87"/>
      <c r="AQO474" s="87"/>
      <c r="AQP474" s="87"/>
      <c r="AQQ474" s="87"/>
      <c r="AQR474" s="87"/>
      <c r="AQS474" s="87"/>
      <c r="AQT474" s="87"/>
    </row>
    <row r="475" spans="1:1138" s="145" customFormat="1" x14ac:dyDescent="0.25">
      <c r="A475" s="93"/>
      <c r="B475" s="102"/>
      <c r="C475" s="110"/>
      <c r="D475" s="110"/>
      <c r="E475" s="110"/>
      <c r="F475" s="110"/>
      <c r="G475" s="138"/>
      <c r="H475" s="87"/>
      <c r="I475" s="87"/>
      <c r="J475" s="87"/>
      <c r="K475" s="87"/>
      <c r="L475" s="143"/>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87"/>
      <c r="AN475" s="87"/>
      <c r="AO475" s="87"/>
      <c r="AP475" s="87"/>
      <c r="AQ475" s="87"/>
      <c r="AR475" s="87"/>
      <c r="AS475" s="87"/>
      <c r="AT475" s="87"/>
      <c r="AU475" s="87"/>
      <c r="AV475" s="87"/>
      <c r="AW475" s="87"/>
      <c r="AX475" s="87"/>
      <c r="AY475" s="87"/>
      <c r="AZ475" s="87"/>
      <c r="BA475" s="87"/>
      <c r="BB475" s="87"/>
      <c r="BC475" s="87"/>
      <c r="BD475" s="87"/>
      <c r="BE475" s="87"/>
      <c r="BF475" s="87"/>
      <c r="BG475" s="87"/>
      <c r="BH475" s="87"/>
      <c r="BI475" s="87"/>
      <c r="BJ475" s="87"/>
      <c r="BK475" s="87"/>
      <c r="BL475" s="87"/>
      <c r="BM475" s="87"/>
      <c r="BN475" s="87"/>
      <c r="BO475" s="87"/>
      <c r="BP475" s="87"/>
      <c r="BQ475" s="87"/>
      <c r="BR475" s="87"/>
      <c r="BS475" s="87"/>
      <c r="BT475" s="87"/>
      <c r="BU475" s="87"/>
      <c r="BV475" s="87"/>
      <c r="BW475" s="87"/>
      <c r="BX475" s="87"/>
      <c r="BY475" s="87"/>
      <c r="BZ475" s="87"/>
      <c r="CA475" s="87"/>
      <c r="CB475" s="87"/>
      <c r="CC475" s="87"/>
      <c r="CD475" s="87"/>
      <c r="CE475" s="87"/>
      <c r="CF475" s="87"/>
      <c r="CG475" s="87"/>
      <c r="CH475" s="87"/>
      <c r="CI475" s="87"/>
      <c r="CJ475" s="87"/>
      <c r="CK475" s="87"/>
      <c r="CL475" s="87"/>
      <c r="CM475" s="87"/>
      <c r="CN475" s="87"/>
      <c r="CO475" s="87"/>
      <c r="CP475" s="87"/>
      <c r="CQ475" s="87"/>
      <c r="CR475" s="87"/>
      <c r="CS475" s="87"/>
      <c r="CT475" s="87"/>
      <c r="CU475" s="87"/>
      <c r="CV475" s="87"/>
      <c r="CW475" s="87"/>
      <c r="CX475" s="87"/>
      <c r="CY475" s="87"/>
      <c r="CZ475" s="87"/>
      <c r="DA475" s="87"/>
      <c r="DB475" s="87"/>
      <c r="DC475" s="87"/>
      <c r="DD475" s="87"/>
      <c r="DE475" s="87"/>
      <c r="DF475" s="87"/>
      <c r="DG475" s="87"/>
      <c r="DH475" s="87"/>
      <c r="DI475" s="87"/>
      <c r="DJ475" s="87"/>
      <c r="DK475" s="87"/>
      <c r="DL475" s="87"/>
      <c r="DM475" s="87"/>
      <c r="DN475" s="87"/>
      <c r="DO475" s="87"/>
      <c r="DP475" s="87"/>
      <c r="DQ475" s="87"/>
      <c r="DR475" s="87"/>
      <c r="DS475" s="87"/>
      <c r="DT475" s="87"/>
      <c r="DU475" s="87"/>
      <c r="DV475" s="87"/>
      <c r="DW475" s="87"/>
      <c r="DX475" s="87"/>
      <c r="DY475" s="87"/>
      <c r="DZ475" s="87"/>
      <c r="EA475" s="87"/>
      <c r="EB475" s="87"/>
      <c r="EC475" s="87"/>
      <c r="ED475" s="87"/>
      <c r="EE475" s="87"/>
      <c r="EF475" s="87"/>
      <c r="EG475" s="87"/>
      <c r="EH475" s="87"/>
      <c r="EI475" s="87"/>
      <c r="EJ475" s="87"/>
      <c r="EK475" s="87"/>
      <c r="EL475" s="87"/>
      <c r="EM475" s="87"/>
      <c r="EN475" s="87"/>
      <c r="EO475" s="87"/>
      <c r="EP475" s="87"/>
      <c r="EQ475" s="87"/>
      <c r="ER475" s="87"/>
      <c r="ES475" s="87"/>
      <c r="ET475" s="87"/>
      <c r="EU475" s="87"/>
      <c r="EV475" s="87"/>
      <c r="EW475" s="87"/>
      <c r="EX475" s="87"/>
      <c r="EY475" s="87"/>
      <c r="EZ475" s="87"/>
      <c r="FA475" s="87"/>
      <c r="FB475" s="87"/>
      <c r="FC475" s="87"/>
      <c r="FD475" s="87"/>
      <c r="FE475" s="87"/>
      <c r="FF475" s="87"/>
      <c r="FG475" s="87"/>
      <c r="FH475" s="87"/>
      <c r="FI475" s="87"/>
      <c r="FJ475" s="87"/>
      <c r="FK475" s="87"/>
      <c r="FL475" s="87"/>
      <c r="FM475" s="87"/>
      <c r="FN475" s="87"/>
      <c r="FO475" s="87"/>
      <c r="FP475" s="87"/>
      <c r="FQ475" s="87"/>
      <c r="FR475" s="87"/>
      <c r="FS475" s="87"/>
      <c r="FT475" s="87"/>
      <c r="FU475" s="87"/>
      <c r="FV475" s="87"/>
      <c r="FW475" s="87"/>
      <c r="FX475" s="87"/>
      <c r="FY475" s="87"/>
      <c r="FZ475" s="87"/>
      <c r="GA475" s="87"/>
      <c r="GB475" s="87"/>
      <c r="GC475" s="87"/>
      <c r="GD475" s="87"/>
      <c r="GE475" s="87"/>
      <c r="GF475" s="87"/>
      <c r="GG475" s="87"/>
      <c r="GH475" s="87"/>
      <c r="GI475" s="87"/>
      <c r="GJ475" s="87"/>
      <c r="GK475" s="87"/>
      <c r="GL475" s="87"/>
      <c r="GM475" s="87"/>
      <c r="GN475" s="87"/>
      <c r="GO475" s="87"/>
      <c r="GP475" s="87"/>
      <c r="GQ475" s="87"/>
      <c r="GR475" s="87"/>
      <c r="GS475" s="87"/>
      <c r="GT475" s="87"/>
      <c r="GU475" s="87"/>
      <c r="GV475" s="87"/>
      <c r="GW475" s="87"/>
      <c r="GX475" s="87"/>
      <c r="GY475" s="87"/>
      <c r="GZ475" s="87"/>
      <c r="HA475" s="87"/>
      <c r="HB475" s="87"/>
      <c r="HC475" s="87"/>
      <c r="HD475" s="87"/>
      <c r="HE475" s="87"/>
      <c r="HF475" s="87"/>
      <c r="HG475" s="87"/>
      <c r="HH475" s="87"/>
      <c r="HI475" s="87"/>
      <c r="HJ475" s="87"/>
      <c r="HK475" s="87"/>
      <c r="HL475" s="87"/>
      <c r="HM475" s="87"/>
      <c r="HN475" s="87"/>
      <c r="HO475" s="87"/>
      <c r="HP475" s="87"/>
      <c r="HQ475" s="87"/>
      <c r="HR475" s="87"/>
      <c r="HS475" s="87"/>
      <c r="HT475" s="87"/>
      <c r="HU475" s="87"/>
      <c r="HV475" s="87"/>
      <c r="HW475" s="87"/>
      <c r="HX475" s="87"/>
      <c r="HY475" s="87"/>
      <c r="HZ475" s="87"/>
      <c r="IA475" s="87"/>
      <c r="IB475" s="87"/>
      <c r="IC475" s="87"/>
      <c r="ID475" s="87"/>
      <c r="IE475" s="87"/>
      <c r="IF475" s="87"/>
      <c r="IG475" s="87"/>
      <c r="IH475" s="87"/>
      <c r="II475" s="87"/>
      <c r="IJ475" s="87"/>
      <c r="IK475" s="87"/>
      <c r="IL475" s="87"/>
      <c r="IM475" s="87"/>
      <c r="IN475" s="87"/>
      <c r="IO475" s="87"/>
      <c r="IP475" s="87"/>
      <c r="IQ475" s="87"/>
      <c r="IR475" s="87"/>
      <c r="IS475" s="87"/>
      <c r="IT475" s="87"/>
      <c r="IU475" s="87"/>
      <c r="IV475" s="87"/>
      <c r="IW475" s="87"/>
      <c r="IX475" s="87"/>
      <c r="IY475" s="87"/>
      <c r="IZ475" s="87"/>
      <c r="JA475" s="87"/>
      <c r="JB475" s="87"/>
      <c r="JC475" s="87"/>
      <c r="JD475" s="87"/>
      <c r="JE475" s="87"/>
      <c r="JF475" s="87"/>
      <c r="JG475" s="87"/>
      <c r="JH475" s="87"/>
      <c r="JI475" s="87"/>
      <c r="JJ475" s="87"/>
      <c r="JK475" s="87"/>
      <c r="JL475" s="87"/>
      <c r="JM475" s="87"/>
      <c r="JN475" s="87"/>
      <c r="JO475" s="87"/>
      <c r="JP475" s="87"/>
      <c r="JQ475" s="87"/>
      <c r="JR475" s="87"/>
      <c r="JS475" s="87"/>
      <c r="JT475" s="87"/>
      <c r="JU475" s="87"/>
      <c r="JV475" s="87"/>
      <c r="JW475" s="87"/>
      <c r="JX475" s="87"/>
      <c r="JY475" s="87"/>
      <c r="JZ475" s="87"/>
      <c r="KA475" s="87"/>
      <c r="KB475" s="87"/>
      <c r="KC475" s="87"/>
      <c r="KD475" s="87"/>
      <c r="KE475" s="87"/>
      <c r="KF475" s="87"/>
      <c r="KG475" s="87"/>
      <c r="KH475" s="87"/>
      <c r="KI475" s="87"/>
      <c r="KJ475" s="87"/>
      <c r="KK475" s="87"/>
      <c r="KL475" s="87"/>
      <c r="KM475" s="87"/>
      <c r="KN475" s="87"/>
      <c r="KO475" s="87"/>
      <c r="KP475" s="87"/>
      <c r="KQ475" s="87"/>
      <c r="KR475" s="87"/>
      <c r="KS475" s="87"/>
      <c r="KT475" s="87"/>
      <c r="KU475" s="87"/>
      <c r="KV475" s="87"/>
      <c r="KW475" s="87"/>
      <c r="KX475" s="87"/>
      <c r="KY475" s="87"/>
      <c r="KZ475" s="87"/>
      <c r="LA475" s="87"/>
      <c r="LB475" s="87"/>
      <c r="LC475" s="87"/>
      <c r="LD475" s="87"/>
      <c r="LE475" s="87"/>
      <c r="LF475" s="87"/>
      <c r="LG475" s="87"/>
      <c r="LH475" s="87"/>
      <c r="LI475" s="87"/>
      <c r="LJ475" s="87"/>
      <c r="LK475" s="87"/>
      <c r="LL475" s="87"/>
      <c r="LM475" s="87"/>
      <c r="LN475" s="87"/>
      <c r="LO475" s="87"/>
      <c r="LP475" s="87"/>
      <c r="LQ475" s="87"/>
      <c r="LR475" s="87"/>
      <c r="LS475" s="87"/>
      <c r="LT475" s="87"/>
      <c r="LU475" s="87"/>
      <c r="LV475" s="87"/>
      <c r="LW475" s="87"/>
      <c r="LX475" s="87"/>
      <c r="LY475" s="87"/>
      <c r="LZ475" s="87"/>
      <c r="MA475" s="87"/>
      <c r="MB475" s="87"/>
      <c r="MC475" s="87"/>
      <c r="MD475" s="87"/>
      <c r="ME475" s="87"/>
      <c r="MF475" s="87"/>
      <c r="MG475" s="87"/>
      <c r="MH475" s="87"/>
      <c r="MI475" s="87"/>
      <c r="MJ475" s="87"/>
      <c r="MK475" s="87"/>
      <c r="ML475" s="87"/>
      <c r="MM475" s="87"/>
      <c r="MN475" s="87"/>
      <c r="MO475" s="87"/>
      <c r="MP475" s="87"/>
      <c r="MQ475" s="87"/>
      <c r="MR475" s="87"/>
      <c r="MS475" s="87"/>
      <c r="MT475" s="87"/>
      <c r="MU475" s="87"/>
      <c r="MV475" s="87"/>
      <c r="MW475" s="87"/>
      <c r="MX475" s="87"/>
      <c r="MY475" s="87"/>
      <c r="MZ475" s="87"/>
      <c r="NA475" s="87"/>
      <c r="NB475" s="87"/>
      <c r="NC475" s="87"/>
      <c r="ND475" s="87"/>
      <c r="NE475" s="87"/>
      <c r="NF475" s="87"/>
      <c r="NG475" s="87"/>
      <c r="NH475" s="87"/>
      <c r="NI475" s="87"/>
      <c r="NJ475" s="87"/>
      <c r="NK475" s="87"/>
      <c r="NL475" s="87"/>
      <c r="NM475" s="87"/>
      <c r="NN475" s="87"/>
      <c r="NO475" s="87"/>
      <c r="NP475" s="87"/>
      <c r="NQ475" s="87"/>
      <c r="NR475" s="87"/>
      <c r="NS475" s="87"/>
      <c r="NT475" s="87"/>
      <c r="NU475" s="87"/>
      <c r="NV475" s="87"/>
      <c r="NW475" s="87"/>
      <c r="NX475" s="87"/>
      <c r="NY475" s="87"/>
      <c r="NZ475" s="87"/>
      <c r="OA475" s="87"/>
      <c r="OB475" s="87"/>
      <c r="OC475" s="87"/>
      <c r="OD475" s="87"/>
      <c r="OE475" s="87"/>
      <c r="OF475" s="87"/>
      <c r="OG475" s="87"/>
      <c r="OH475" s="87"/>
      <c r="OI475" s="87"/>
      <c r="OJ475" s="87"/>
      <c r="OK475" s="87"/>
      <c r="OL475" s="87"/>
      <c r="OM475" s="87"/>
      <c r="ON475" s="87"/>
      <c r="OO475" s="87"/>
      <c r="OP475" s="87"/>
      <c r="OQ475" s="87"/>
      <c r="OR475" s="87"/>
      <c r="OS475" s="87"/>
      <c r="OT475" s="87"/>
      <c r="OU475" s="87"/>
      <c r="OV475" s="87"/>
      <c r="OW475" s="87"/>
      <c r="OX475" s="87"/>
      <c r="OY475" s="87"/>
      <c r="OZ475" s="87"/>
      <c r="PA475" s="87"/>
      <c r="PB475" s="87"/>
      <c r="PC475" s="87"/>
      <c r="PD475" s="87"/>
      <c r="PE475" s="87"/>
      <c r="PF475" s="87"/>
      <c r="PG475" s="87"/>
      <c r="PH475" s="87"/>
      <c r="PI475" s="87"/>
      <c r="PJ475" s="87"/>
      <c r="PK475" s="87"/>
      <c r="PL475" s="87"/>
      <c r="PM475" s="87"/>
      <c r="PN475" s="87"/>
      <c r="PO475" s="87"/>
      <c r="PP475" s="87"/>
      <c r="PQ475" s="87"/>
      <c r="PR475" s="87"/>
      <c r="PS475" s="87"/>
      <c r="PT475" s="87"/>
      <c r="PU475" s="87"/>
      <c r="PV475" s="87"/>
      <c r="PW475" s="87"/>
      <c r="PX475" s="87"/>
      <c r="PY475" s="87"/>
      <c r="PZ475" s="87"/>
      <c r="QA475" s="87"/>
      <c r="QB475" s="87"/>
      <c r="QC475" s="87"/>
      <c r="QD475" s="87"/>
      <c r="QE475" s="87"/>
      <c r="QF475" s="87"/>
      <c r="QG475" s="87"/>
      <c r="QH475" s="87"/>
      <c r="QI475" s="87"/>
      <c r="QJ475" s="87"/>
      <c r="QK475" s="87"/>
      <c r="QL475" s="87"/>
      <c r="QM475" s="87"/>
      <c r="QN475" s="87"/>
      <c r="QO475" s="87"/>
      <c r="QP475" s="87"/>
      <c r="QQ475" s="87"/>
      <c r="QR475" s="87"/>
      <c r="QS475" s="87"/>
      <c r="QT475" s="87"/>
      <c r="QU475" s="87"/>
      <c r="QV475" s="87"/>
      <c r="QW475" s="87"/>
      <c r="QX475" s="87"/>
      <c r="QY475" s="87"/>
      <c r="QZ475" s="87"/>
      <c r="RA475" s="87"/>
      <c r="RB475" s="87"/>
      <c r="RC475" s="87"/>
      <c r="RD475" s="87"/>
      <c r="RE475" s="87"/>
      <c r="RF475" s="87"/>
      <c r="RG475" s="87"/>
      <c r="RH475" s="87"/>
      <c r="RI475" s="87"/>
      <c r="RJ475" s="87"/>
      <c r="RK475" s="87"/>
      <c r="RL475" s="87"/>
      <c r="RM475" s="87"/>
      <c r="RN475" s="87"/>
      <c r="RO475" s="87"/>
      <c r="RP475" s="87"/>
      <c r="RQ475" s="87"/>
      <c r="RR475" s="87"/>
      <c r="RS475" s="87"/>
      <c r="RT475" s="87"/>
      <c r="RU475" s="87"/>
      <c r="RV475" s="87"/>
      <c r="RW475" s="87"/>
      <c r="RX475" s="87"/>
      <c r="RY475" s="87"/>
      <c r="RZ475" s="87"/>
      <c r="SA475" s="87"/>
      <c r="SB475" s="87"/>
      <c r="SC475" s="87"/>
      <c r="SD475" s="87"/>
      <c r="SE475" s="87"/>
      <c r="SF475" s="87"/>
      <c r="SG475" s="87"/>
      <c r="SH475" s="87"/>
      <c r="SI475" s="87"/>
      <c r="SJ475" s="87"/>
      <c r="SK475" s="87"/>
      <c r="SL475" s="87"/>
      <c r="SM475" s="87"/>
      <c r="SN475" s="87"/>
      <c r="SO475" s="87"/>
      <c r="SP475" s="87"/>
      <c r="SQ475" s="87"/>
      <c r="SR475" s="87"/>
      <c r="SS475" s="87"/>
      <c r="ST475" s="87"/>
      <c r="SU475" s="87"/>
      <c r="SV475" s="87"/>
      <c r="SW475" s="87"/>
      <c r="SX475" s="87"/>
      <c r="SY475" s="87"/>
      <c r="SZ475" s="87"/>
      <c r="TA475" s="87"/>
      <c r="TB475" s="87"/>
      <c r="TC475" s="87"/>
      <c r="TD475" s="87"/>
      <c r="TE475" s="87"/>
      <c r="TF475" s="87"/>
      <c r="TG475" s="87"/>
      <c r="TH475" s="87"/>
      <c r="TI475" s="87"/>
      <c r="TJ475" s="87"/>
      <c r="TK475" s="87"/>
      <c r="TL475" s="87"/>
      <c r="TM475" s="87"/>
      <c r="TN475" s="87"/>
      <c r="TO475" s="87"/>
      <c r="TP475" s="87"/>
      <c r="TQ475" s="87"/>
      <c r="TR475" s="87"/>
      <c r="TS475" s="87"/>
      <c r="TT475" s="87"/>
      <c r="TU475" s="87"/>
      <c r="TV475" s="87"/>
      <c r="TW475" s="87"/>
      <c r="TX475" s="87"/>
      <c r="TY475" s="87"/>
      <c r="TZ475" s="87"/>
      <c r="UA475" s="87"/>
      <c r="UB475" s="87"/>
      <c r="UC475" s="87"/>
      <c r="UD475" s="87"/>
      <c r="UE475" s="87"/>
      <c r="UF475" s="87"/>
      <c r="UG475" s="87"/>
      <c r="UH475" s="87"/>
      <c r="UI475" s="87"/>
      <c r="UJ475" s="87"/>
      <c r="UK475" s="87"/>
      <c r="UL475" s="87"/>
      <c r="UM475" s="87"/>
      <c r="UN475" s="87"/>
      <c r="UO475" s="87"/>
      <c r="UP475" s="87"/>
      <c r="UQ475" s="87"/>
      <c r="UR475" s="87"/>
      <c r="US475" s="87"/>
      <c r="UT475" s="87"/>
      <c r="UU475" s="87"/>
      <c r="UV475" s="87"/>
      <c r="UW475" s="87"/>
      <c r="UX475" s="87"/>
      <c r="UY475" s="87"/>
      <c r="UZ475" s="87"/>
      <c r="VA475" s="87"/>
      <c r="VB475" s="87"/>
      <c r="VC475" s="87"/>
      <c r="VD475" s="87"/>
      <c r="VE475" s="87"/>
      <c r="VF475" s="87"/>
      <c r="VG475" s="87"/>
      <c r="VH475" s="87"/>
      <c r="VI475" s="87"/>
      <c r="VJ475" s="87"/>
      <c r="VK475" s="87"/>
      <c r="VL475" s="87"/>
      <c r="VM475" s="87"/>
      <c r="VN475" s="87"/>
      <c r="VO475" s="87"/>
      <c r="VP475" s="87"/>
      <c r="VQ475" s="87"/>
      <c r="VR475" s="87"/>
      <c r="VS475" s="87"/>
      <c r="VT475" s="87"/>
      <c r="VU475" s="87"/>
      <c r="VV475" s="87"/>
      <c r="VW475" s="87"/>
      <c r="VX475" s="87"/>
      <c r="VY475" s="87"/>
      <c r="VZ475" s="87"/>
      <c r="WA475" s="87"/>
      <c r="WB475" s="87"/>
      <c r="WC475" s="87"/>
      <c r="WD475" s="87"/>
      <c r="WE475" s="87"/>
      <c r="WF475" s="87"/>
      <c r="WG475" s="87"/>
      <c r="WH475" s="87"/>
      <c r="WI475" s="87"/>
      <c r="WJ475" s="87"/>
      <c r="WK475" s="87"/>
      <c r="WL475" s="87"/>
      <c r="WM475" s="87"/>
      <c r="WN475" s="87"/>
      <c r="WO475" s="87"/>
      <c r="WP475" s="87"/>
      <c r="WQ475" s="87"/>
      <c r="WR475" s="87"/>
      <c r="WS475" s="87"/>
      <c r="WT475" s="87"/>
      <c r="WU475" s="87"/>
      <c r="WV475" s="87"/>
      <c r="WW475" s="87"/>
      <c r="WX475" s="87"/>
      <c r="WY475" s="87"/>
      <c r="WZ475" s="87"/>
      <c r="XA475" s="87"/>
      <c r="XB475" s="87"/>
      <c r="XC475" s="87"/>
      <c r="XD475" s="87"/>
      <c r="XE475" s="87"/>
      <c r="XF475" s="87"/>
      <c r="XG475" s="87"/>
      <c r="XH475" s="87"/>
      <c r="XI475" s="87"/>
      <c r="XJ475" s="87"/>
      <c r="XK475" s="87"/>
      <c r="XL475" s="87"/>
      <c r="XM475" s="87"/>
      <c r="XN475" s="87"/>
      <c r="XO475" s="87"/>
      <c r="XP475" s="87"/>
      <c r="XQ475" s="87"/>
      <c r="XR475" s="87"/>
      <c r="XS475" s="87"/>
      <c r="XT475" s="87"/>
      <c r="XU475" s="87"/>
      <c r="XV475" s="87"/>
      <c r="XW475" s="87"/>
      <c r="XX475" s="87"/>
      <c r="XY475" s="87"/>
      <c r="XZ475" s="87"/>
      <c r="YA475" s="87"/>
      <c r="YB475" s="87"/>
      <c r="YC475" s="87"/>
      <c r="YD475" s="87"/>
      <c r="YE475" s="87"/>
      <c r="YF475" s="87"/>
      <c r="YG475" s="87"/>
      <c r="YH475" s="87"/>
      <c r="YI475" s="87"/>
      <c r="YJ475" s="87"/>
      <c r="YK475" s="87"/>
      <c r="YL475" s="87"/>
      <c r="YM475" s="87"/>
      <c r="YN475" s="87"/>
      <c r="YO475" s="87"/>
      <c r="YP475" s="87"/>
      <c r="YQ475" s="87"/>
      <c r="YR475" s="87"/>
      <c r="YS475" s="87"/>
      <c r="YT475" s="87"/>
      <c r="YU475" s="87"/>
      <c r="YV475" s="87"/>
      <c r="YW475" s="87"/>
      <c r="YX475" s="87"/>
      <c r="YY475" s="87"/>
      <c r="YZ475" s="87"/>
      <c r="ZA475" s="87"/>
      <c r="ZB475" s="87"/>
      <c r="ZC475" s="87"/>
      <c r="ZD475" s="87"/>
      <c r="ZE475" s="87"/>
      <c r="ZF475" s="87"/>
      <c r="ZG475" s="87"/>
      <c r="ZH475" s="87"/>
      <c r="ZI475" s="87"/>
      <c r="ZJ475" s="87"/>
      <c r="ZK475" s="87"/>
      <c r="ZL475" s="87"/>
      <c r="ZM475" s="87"/>
      <c r="ZN475" s="87"/>
      <c r="ZO475" s="87"/>
      <c r="ZP475" s="87"/>
      <c r="ZQ475" s="87"/>
      <c r="ZR475" s="87"/>
      <c r="ZS475" s="87"/>
      <c r="ZT475" s="87"/>
      <c r="ZU475" s="87"/>
      <c r="ZV475" s="87"/>
      <c r="ZW475" s="87"/>
      <c r="ZX475" s="87"/>
      <c r="ZY475" s="87"/>
      <c r="ZZ475" s="87"/>
      <c r="AAA475" s="87"/>
      <c r="AAB475" s="87"/>
      <c r="AAC475" s="87"/>
      <c r="AAD475" s="87"/>
      <c r="AAE475" s="87"/>
      <c r="AAF475" s="87"/>
      <c r="AAG475" s="87"/>
      <c r="AAH475" s="87"/>
      <c r="AAI475" s="87"/>
      <c r="AAJ475" s="87"/>
      <c r="AAK475" s="87"/>
      <c r="AAL475" s="87"/>
      <c r="AAM475" s="87"/>
      <c r="AAN475" s="87"/>
      <c r="AAO475" s="87"/>
      <c r="AAP475" s="87"/>
      <c r="AAQ475" s="87"/>
      <c r="AAR475" s="87"/>
      <c r="AAS475" s="87"/>
      <c r="AAT475" s="87"/>
      <c r="AAU475" s="87"/>
      <c r="AAV475" s="87"/>
      <c r="AAW475" s="87"/>
      <c r="AAX475" s="87"/>
      <c r="AAY475" s="87"/>
      <c r="AAZ475" s="87"/>
      <c r="ABA475" s="87"/>
      <c r="ABB475" s="87"/>
      <c r="ABC475" s="87"/>
      <c r="ABD475" s="87"/>
      <c r="ABE475" s="87"/>
      <c r="ABF475" s="87"/>
      <c r="ABG475" s="87"/>
      <c r="ABH475" s="87"/>
      <c r="ABI475" s="87"/>
      <c r="ABJ475" s="87"/>
      <c r="ABK475" s="87"/>
      <c r="ABL475" s="87"/>
      <c r="ABM475" s="87"/>
      <c r="ABN475" s="87"/>
      <c r="ABO475" s="87"/>
      <c r="ABP475" s="87"/>
      <c r="ABQ475" s="87"/>
      <c r="ABR475" s="87"/>
      <c r="ABS475" s="87"/>
      <c r="ABT475" s="87"/>
      <c r="ABU475" s="87"/>
      <c r="ABV475" s="87"/>
      <c r="ABW475" s="87"/>
      <c r="ABX475" s="87"/>
      <c r="ABY475" s="87"/>
      <c r="ABZ475" s="87"/>
      <c r="ACA475" s="87"/>
      <c r="ACB475" s="87"/>
      <c r="ACC475" s="87"/>
      <c r="ACD475" s="87"/>
      <c r="ACE475" s="87"/>
      <c r="ACF475" s="87"/>
      <c r="ACG475" s="87"/>
      <c r="ACH475" s="87"/>
      <c r="ACI475" s="87"/>
      <c r="ACJ475" s="87"/>
      <c r="ACK475" s="87"/>
      <c r="ACL475" s="87"/>
      <c r="ACM475" s="87"/>
      <c r="ACN475" s="87"/>
      <c r="ACO475" s="87"/>
      <c r="ACP475" s="87"/>
      <c r="ACQ475" s="87"/>
      <c r="ACR475" s="87"/>
      <c r="ACS475" s="87"/>
      <c r="ACT475" s="87"/>
      <c r="ACU475" s="87"/>
      <c r="ACV475" s="87"/>
      <c r="ACW475" s="87"/>
      <c r="ACX475" s="87"/>
      <c r="ACY475" s="87"/>
      <c r="ACZ475" s="87"/>
      <c r="ADA475" s="87"/>
      <c r="ADB475" s="87"/>
      <c r="ADC475" s="87"/>
      <c r="ADD475" s="87"/>
      <c r="ADE475" s="87"/>
      <c r="ADF475" s="87"/>
      <c r="ADG475" s="87"/>
      <c r="ADH475" s="87"/>
      <c r="ADI475" s="87"/>
      <c r="ADJ475" s="87"/>
      <c r="ADK475" s="87"/>
      <c r="ADL475" s="87"/>
      <c r="ADM475" s="87"/>
      <c r="ADN475" s="87"/>
      <c r="ADO475" s="87"/>
      <c r="ADP475" s="87"/>
      <c r="ADQ475" s="87"/>
      <c r="ADR475" s="87"/>
      <c r="ADS475" s="87"/>
      <c r="ADT475" s="87"/>
      <c r="ADU475" s="87"/>
      <c r="ADV475" s="87"/>
      <c r="ADW475" s="87"/>
      <c r="ADX475" s="87"/>
      <c r="ADY475" s="87"/>
      <c r="ADZ475" s="87"/>
      <c r="AEA475" s="87"/>
      <c r="AEB475" s="87"/>
      <c r="AEC475" s="87"/>
      <c r="AED475" s="87"/>
      <c r="AEE475" s="87"/>
      <c r="AEF475" s="87"/>
      <c r="AEG475" s="87"/>
      <c r="AEH475" s="87"/>
      <c r="AEI475" s="87"/>
      <c r="AEJ475" s="87"/>
      <c r="AEK475" s="87"/>
      <c r="AEL475" s="87"/>
      <c r="AEM475" s="87"/>
      <c r="AEN475" s="87"/>
      <c r="AEO475" s="87"/>
      <c r="AEP475" s="87"/>
      <c r="AEQ475" s="87"/>
      <c r="AER475" s="87"/>
      <c r="AES475" s="87"/>
      <c r="AET475" s="87"/>
      <c r="AEU475" s="87"/>
      <c r="AEV475" s="87"/>
      <c r="AEW475" s="87"/>
      <c r="AEX475" s="87"/>
      <c r="AEY475" s="87"/>
      <c r="AEZ475" s="87"/>
      <c r="AFA475" s="87"/>
      <c r="AFB475" s="87"/>
      <c r="AFC475" s="87"/>
      <c r="AFD475" s="87"/>
      <c r="AFE475" s="87"/>
      <c r="AFF475" s="87"/>
      <c r="AFG475" s="87"/>
      <c r="AFH475" s="87"/>
      <c r="AFI475" s="87"/>
      <c r="AFJ475" s="87"/>
      <c r="AFK475" s="87"/>
      <c r="AFL475" s="87"/>
      <c r="AFM475" s="87"/>
      <c r="AFN475" s="87"/>
      <c r="AFO475" s="87"/>
      <c r="AFP475" s="87"/>
      <c r="AFQ475" s="87"/>
      <c r="AFR475" s="87"/>
      <c r="AFS475" s="87"/>
      <c r="AFT475" s="87"/>
      <c r="AFU475" s="87"/>
      <c r="AFV475" s="87"/>
      <c r="AFW475" s="87"/>
      <c r="AFX475" s="87"/>
      <c r="AFY475" s="87"/>
      <c r="AFZ475" s="87"/>
      <c r="AGA475" s="87"/>
      <c r="AGB475" s="87"/>
      <c r="AGC475" s="87"/>
      <c r="AGD475" s="87"/>
      <c r="AGE475" s="87"/>
      <c r="AGF475" s="87"/>
      <c r="AGG475" s="87"/>
      <c r="AGH475" s="87"/>
      <c r="AGI475" s="87"/>
      <c r="AGJ475" s="87"/>
      <c r="AGK475" s="87"/>
      <c r="AGL475" s="87"/>
      <c r="AGM475" s="87"/>
      <c r="AGN475" s="87"/>
      <c r="AGO475" s="87"/>
      <c r="AGP475" s="87"/>
      <c r="AGQ475" s="87"/>
      <c r="AGR475" s="87"/>
      <c r="AGS475" s="87"/>
      <c r="AGT475" s="87"/>
      <c r="AGU475" s="87"/>
      <c r="AGV475" s="87"/>
      <c r="AGW475" s="87"/>
      <c r="AGX475" s="87"/>
      <c r="AGY475" s="87"/>
      <c r="AGZ475" s="87"/>
      <c r="AHA475" s="87"/>
      <c r="AHB475" s="87"/>
      <c r="AHC475" s="87"/>
      <c r="AHD475" s="87"/>
      <c r="AHE475" s="87"/>
      <c r="AHF475" s="87"/>
      <c r="AHG475" s="87"/>
      <c r="AHH475" s="87"/>
      <c r="AHI475" s="87"/>
      <c r="AHJ475" s="87"/>
      <c r="AHK475" s="87"/>
      <c r="AHL475" s="87"/>
      <c r="AHM475" s="87"/>
      <c r="AHN475" s="87"/>
      <c r="AHO475" s="87"/>
      <c r="AHP475" s="87"/>
      <c r="AHQ475" s="87"/>
      <c r="AHR475" s="87"/>
      <c r="AHS475" s="87"/>
      <c r="AHT475" s="87"/>
      <c r="AHU475" s="87"/>
      <c r="AHV475" s="87"/>
      <c r="AHW475" s="87"/>
      <c r="AHX475" s="87"/>
      <c r="AHY475" s="87"/>
      <c r="AHZ475" s="87"/>
      <c r="AIA475" s="87"/>
      <c r="AIB475" s="87"/>
      <c r="AIC475" s="87"/>
      <c r="AID475" s="87"/>
      <c r="AIE475" s="87"/>
      <c r="AIF475" s="87"/>
      <c r="AIG475" s="87"/>
      <c r="AIH475" s="87"/>
      <c r="AII475" s="87"/>
      <c r="AIJ475" s="87"/>
      <c r="AIK475" s="87"/>
      <c r="AIL475" s="87"/>
      <c r="AIM475" s="87"/>
      <c r="AIN475" s="87"/>
      <c r="AIO475" s="87"/>
      <c r="AIP475" s="87"/>
      <c r="AIQ475" s="87"/>
      <c r="AIR475" s="87"/>
      <c r="AIS475" s="87"/>
      <c r="AIT475" s="87"/>
      <c r="AIU475" s="87"/>
      <c r="AIV475" s="87"/>
      <c r="AIW475" s="87"/>
      <c r="AIX475" s="87"/>
      <c r="AIY475" s="87"/>
      <c r="AIZ475" s="87"/>
      <c r="AJA475" s="87"/>
      <c r="AJB475" s="87"/>
      <c r="AJC475" s="87"/>
      <c r="AJD475" s="87"/>
      <c r="AJE475" s="87"/>
      <c r="AJF475" s="87"/>
      <c r="AJG475" s="87"/>
      <c r="AJH475" s="87"/>
      <c r="AJI475" s="87"/>
      <c r="AJJ475" s="87"/>
      <c r="AJK475" s="87"/>
      <c r="AJL475" s="87"/>
      <c r="AJM475" s="87"/>
      <c r="AJN475" s="87"/>
      <c r="AJO475" s="87"/>
      <c r="AJP475" s="87"/>
      <c r="AJQ475" s="87"/>
      <c r="AJR475" s="87"/>
      <c r="AJS475" s="87"/>
      <c r="AJT475" s="87"/>
      <c r="AJU475" s="87"/>
      <c r="AJV475" s="87"/>
      <c r="AJW475" s="87"/>
      <c r="AJX475" s="87"/>
      <c r="AJY475" s="87"/>
      <c r="AJZ475" s="87"/>
      <c r="AKA475" s="87"/>
      <c r="AKB475" s="87"/>
      <c r="AKC475" s="87"/>
      <c r="AKD475" s="87"/>
      <c r="AKE475" s="87"/>
      <c r="AKF475" s="87"/>
      <c r="AKG475" s="87"/>
      <c r="AKH475" s="87"/>
      <c r="AKI475" s="87"/>
      <c r="AKJ475" s="87"/>
      <c r="AKK475" s="87"/>
      <c r="AKL475" s="87"/>
      <c r="AKM475" s="87"/>
      <c r="AKN475" s="87"/>
      <c r="AKO475" s="87"/>
      <c r="AKP475" s="87"/>
      <c r="AKQ475" s="87"/>
      <c r="AKR475" s="87"/>
      <c r="AKS475" s="87"/>
      <c r="AKT475" s="87"/>
      <c r="AKU475" s="87"/>
      <c r="AKV475" s="87"/>
      <c r="AKW475" s="87"/>
      <c r="AKX475" s="87"/>
      <c r="AKY475" s="87"/>
      <c r="AKZ475" s="87"/>
      <c r="ALA475" s="87"/>
      <c r="ALB475" s="87"/>
      <c r="ALC475" s="87"/>
      <c r="ALD475" s="87"/>
      <c r="ALE475" s="87"/>
      <c r="ALF475" s="87"/>
      <c r="ALG475" s="87"/>
      <c r="ALH475" s="87"/>
      <c r="ALI475" s="87"/>
      <c r="ALJ475" s="87"/>
      <c r="ALK475" s="87"/>
      <c r="ALL475" s="87"/>
      <c r="ALM475" s="87"/>
      <c r="ALN475" s="87"/>
      <c r="ALO475" s="87"/>
      <c r="ALP475" s="87"/>
      <c r="ALQ475" s="87"/>
      <c r="ALR475" s="87"/>
      <c r="ALS475" s="87"/>
      <c r="ALT475" s="87"/>
      <c r="ALU475" s="87"/>
      <c r="ALV475" s="87"/>
      <c r="ALW475" s="87"/>
      <c r="ALX475" s="87"/>
      <c r="ALY475" s="87"/>
      <c r="ALZ475" s="87"/>
      <c r="AMA475" s="87"/>
      <c r="AMB475" s="87"/>
      <c r="AMC475" s="87"/>
      <c r="AMD475" s="87"/>
      <c r="AME475" s="87"/>
      <c r="AMF475" s="87"/>
      <c r="AMG475" s="87"/>
      <c r="AMH475" s="87"/>
      <c r="AMI475" s="87"/>
      <c r="AMJ475" s="87"/>
      <c r="AMK475" s="87"/>
      <c r="AML475" s="87"/>
      <c r="AMM475" s="87"/>
      <c r="AMN475" s="87"/>
      <c r="AMO475" s="87"/>
      <c r="AMP475" s="87"/>
      <c r="AMQ475" s="87"/>
      <c r="AMR475" s="87"/>
      <c r="AMS475" s="87"/>
      <c r="AMT475" s="87"/>
      <c r="AMU475" s="87"/>
      <c r="AMV475" s="87"/>
      <c r="AMW475" s="87"/>
      <c r="AMX475" s="87"/>
      <c r="AMY475" s="87"/>
      <c r="AMZ475" s="87"/>
      <c r="ANA475" s="87"/>
      <c r="ANB475" s="87"/>
      <c r="ANC475" s="87"/>
      <c r="AND475" s="87"/>
      <c r="ANE475" s="87"/>
      <c r="ANF475" s="87"/>
      <c r="ANG475" s="87"/>
      <c r="ANH475" s="87"/>
      <c r="ANI475" s="87"/>
      <c r="ANJ475" s="87"/>
      <c r="ANK475" s="87"/>
      <c r="ANL475" s="87"/>
      <c r="ANM475" s="87"/>
      <c r="ANN475" s="87"/>
      <c r="ANO475" s="87"/>
      <c r="ANP475" s="87"/>
      <c r="ANQ475" s="87"/>
      <c r="ANR475" s="87"/>
      <c r="ANS475" s="87"/>
      <c r="ANT475" s="87"/>
      <c r="ANU475" s="87"/>
      <c r="ANV475" s="87"/>
      <c r="ANW475" s="87"/>
      <c r="ANX475" s="87"/>
      <c r="ANY475" s="87"/>
      <c r="ANZ475" s="87"/>
      <c r="AOA475" s="87"/>
      <c r="AOB475" s="87"/>
      <c r="AOC475" s="87"/>
      <c r="AOD475" s="87"/>
      <c r="AOE475" s="87"/>
      <c r="AOF475" s="87"/>
      <c r="AOG475" s="87"/>
      <c r="AOH475" s="87"/>
      <c r="AOI475" s="87"/>
      <c r="AOJ475" s="87"/>
      <c r="AOK475" s="87"/>
      <c r="AOL475" s="87"/>
      <c r="AOM475" s="87"/>
      <c r="AON475" s="87"/>
      <c r="AOO475" s="87"/>
      <c r="AOP475" s="87"/>
      <c r="AOQ475" s="87"/>
      <c r="AOR475" s="87"/>
      <c r="AOS475" s="87"/>
      <c r="AOT475" s="87"/>
      <c r="AOU475" s="87"/>
      <c r="AOV475" s="87"/>
      <c r="AOW475" s="87"/>
      <c r="AOX475" s="87"/>
      <c r="AOY475" s="87"/>
      <c r="AOZ475" s="87"/>
      <c r="APA475" s="87"/>
      <c r="APB475" s="87"/>
      <c r="APC475" s="87"/>
      <c r="APD475" s="87"/>
      <c r="APE475" s="87"/>
      <c r="APF475" s="87"/>
      <c r="APG475" s="87"/>
      <c r="APH475" s="87"/>
      <c r="API475" s="87"/>
      <c r="APJ475" s="87"/>
      <c r="APK475" s="87"/>
      <c r="APL475" s="87"/>
      <c r="APM475" s="87"/>
      <c r="APN475" s="87"/>
      <c r="APO475" s="87"/>
      <c r="APP475" s="87"/>
      <c r="APQ475" s="87"/>
      <c r="APR475" s="87"/>
      <c r="APS475" s="87"/>
      <c r="APT475" s="87"/>
      <c r="APU475" s="87"/>
      <c r="APV475" s="87"/>
      <c r="APW475" s="87"/>
      <c r="APX475" s="87"/>
      <c r="APY475" s="87"/>
      <c r="APZ475" s="87"/>
      <c r="AQA475" s="87"/>
      <c r="AQB475" s="87"/>
      <c r="AQC475" s="87"/>
      <c r="AQD475" s="87"/>
      <c r="AQE475" s="87"/>
      <c r="AQF475" s="87"/>
      <c r="AQG475" s="87"/>
      <c r="AQH475" s="87"/>
      <c r="AQI475" s="87"/>
      <c r="AQJ475" s="87"/>
      <c r="AQK475" s="87"/>
      <c r="AQL475" s="87"/>
      <c r="AQM475" s="87"/>
      <c r="AQN475" s="87"/>
      <c r="AQO475" s="87"/>
      <c r="AQP475" s="87"/>
      <c r="AQQ475" s="87"/>
      <c r="AQR475" s="87"/>
      <c r="AQS475" s="87"/>
      <c r="AQT475" s="87"/>
    </row>
    <row r="476" spans="1:1138" s="145" customFormat="1" x14ac:dyDescent="0.25">
      <c r="A476" s="93"/>
      <c r="B476" s="102"/>
      <c r="C476" s="110"/>
      <c r="D476" s="110"/>
      <c r="E476" s="110"/>
      <c r="F476" s="110"/>
      <c r="G476" s="138"/>
      <c r="H476" s="87"/>
      <c r="I476" s="87"/>
      <c r="J476" s="87"/>
      <c r="K476" s="87"/>
      <c r="L476" s="143"/>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87"/>
      <c r="AN476" s="87"/>
      <c r="AO476" s="87"/>
      <c r="AP476" s="87"/>
      <c r="AQ476" s="87"/>
      <c r="AR476" s="87"/>
      <c r="AS476" s="87"/>
      <c r="AT476" s="87"/>
      <c r="AU476" s="87"/>
      <c r="AV476" s="87"/>
      <c r="AW476" s="87"/>
      <c r="AX476" s="87"/>
      <c r="AY476" s="87"/>
      <c r="AZ476" s="87"/>
      <c r="BA476" s="87"/>
      <c r="BB476" s="87"/>
      <c r="BC476" s="87"/>
      <c r="BD476" s="87"/>
      <c r="BE476" s="87"/>
      <c r="BF476" s="87"/>
      <c r="BG476" s="87"/>
      <c r="BH476" s="87"/>
      <c r="BI476" s="87"/>
      <c r="BJ476" s="87"/>
      <c r="BK476" s="87"/>
      <c r="BL476" s="87"/>
      <c r="BM476" s="87"/>
      <c r="BN476" s="87"/>
      <c r="BO476" s="87"/>
      <c r="BP476" s="87"/>
      <c r="BQ476" s="87"/>
      <c r="BR476" s="87"/>
      <c r="BS476" s="87"/>
      <c r="BT476" s="87"/>
      <c r="BU476" s="87"/>
      <c r="BV476" s="87"/>
      <c r="BW476" s="87"/>
      <c r="BX476" s="87"/>
      <c r="BY476" s="87"/>
      <c r="BZ476" s="87"/>
      <c r="CA476" s="87"/>
      <c r="CB476" s="87"/>
      <c r="CC476" s="87"/>
      <c r="CD476" s="87"/>
      <c r="CE476" s="87"/>
      <c r="CF476" s="87"/>
      <c r="CG476" s="87"/>
      <c r="CH476" s="87"/>
      <c r="CI476" s="87"/>
      <c r="CJ476" s="87"/>
      <c r="CK476" s="87"/>
      <c r="CL476" s="87"/>
      <c r="CM476" s="87"/>
      <c r="CN476" s="87"/>
      <c r="CO476" s="87"/>
      <c r="CP476" s="87"/>
      <c r="CQ476" s="87"/>
      <c r="CR476" s="87"/>
      <c r="CS476" s="87"/>
      <c r="CT476" s="87"/>
      <c r="CU476" s="87"/>
      <c r="CV476" s="87"/>
      <c r="CW476" s="87"/>
      <c r="CX476" s="87"/>
      <c r="CY476" s="87"/>
      <c r="CZ476" s="87"/>
      <c r="DA476" s="87"/>
      <c r="DB476" s="87"/>
      <c r="DC476" s="87"/>
      <c r="DD476" s="87"/>
      <c r="DE476" s="87"/>
      <c r="DF476" s="87"/>
      <c r="DG476" s="87"/>
      <c r="DH476" s="87"/>
      <c r="DI476" s="87"/>
      <c r="DJ476" s="87"/>
      <c r="DK476" s="87"/>
      <c r="DL476" s="87"/>
      <c r="DM476" s="87"/>
      <c r="DN476" s="87"/>
      <c r="DO476" s="87"/>
      <c r="DP476" s="87"/>
      <c r="DQ476" s="87"/>
      <c r="DR476" s="87"/>
      <c r="DS476" s="87"/>
      <c r="DT476" s="87"/>
      <c r="DU476" s="87"/>
      <c r="DV476" s="87"/>
      <c r="DW476" s="87"/>
      <c r="DX476" s="87"/>
      <c r="DY476" s="87"/>
      <c r="DZ476" s="87"/>
      <c r="EA476" s="87"/>
      <c r="EB476" s="87"/>
      <c r="EC476" s="87"/>
      <c r="ED476" s="87"/>
      <c r="EE476" s="87"/>
      <c r="EF476" s="87"/>
      <c r="EG476" s="87"/>
      <c r="EH476" s="87"/>
      <c r="EI476" s="87"/>
      <c r="EJ476" s="87"/>
      <c r="EK476" s="87"/>
      <c r="EL476" s="87"/>
      <c r="EM476" s="87"/>
      <c r="EN476" s="87"/>
      <c r="EO476" s="87"/>
      <c r="EP476" s="87"/>
      <c r="EQ476" s="87"/>
      <c r="ER476" s="87"/>
      <c r="ES476" s="87"/>
      <c r="ET476" s="87"/>
      <c r="EU476" s="87"/>
      <c r="EV476" s="87"/>
      <c r="EW476" s="87"/>
      <c r="EX476" s="87"/>
      <c r="EY476" s="87"/>
      <c r="EZ476" s="87"/>
      <c r="FA476" s="87"/>
      <c r="FB476" s="87"/>
      <c r="FC476" s="87"/>
      <c r="FD476" s="87"/>
      <c r="FE476" s="87"/>
      <c r="FF476" s="87"/>
      <c r="FG476" s="87"/>
      <c r="FH476" s="87"/>
      <c r="FI476" s="87"/>
      <c r="FJ476" s="87"/>
      <c r="FK476" s="87"/>
      <c r="FL476" s="87"/>
      <c r="FM476" s="87"/>
      <c r="FN476" s="87"/>
      <c r="FO476" s="87"/>
      <c r="FP476" s="87"/>
      <c r="FQ476" s="87"/>
      <c r="FR476" s="87"/>
      <c r="FS476" s="87"/>
      <c r="FT476" s="87"/>
      <c r="FU476" s="87"/>
      <c r="FV476" s="87"/>
      <c r="FW476" s="87"/>
      <c r="FX476" s="87"/>
      <c r="FY476" s="87"/>
      <c r="FZ476" s="87"/>
      <c r="GA476" s="87"/>
      <c r="GB476" s="87"/>
      <c r="GC476" s="87"/>
      <c r="GD476" s="87"/>
      <c r="GE476" s="87"/>
      <c r="GF476" s="87"/>
      <c r="GG476" s="87"/>
      <c r="GH476" s="87"/>
      <c r="GI476" s="87"/>
      <c r="GJ476" s="87"/>
      <c r="GK476" s="87"/>
      <c r="GL476" s="87"/>
      <c r="GM476" s="87"/>
      <c r="GN476" s="87"/>
      <c r="GO476" s="87"/>
      <c r="GP476" s="87"/>
      <c r="GQ476" s="87"/>
      <c r="GR476" s="87"/>
      <c r="GS476" s="87"/>
      <c r="GT476" s="87"/>
      <c r="GU476" s="87"/>
      <c r="GV476" s="87"/>
      <c r="GW476" s="87"/>
      <c r="GX476" s="87"/>
      <c r="GY476" s="87"/>
      <c r="GZ476" s="87"/>
      <c r="HA476" s="87"/>
      <c r="HB476" s="87"/>
      <c r="HC476" s="87"/>
      <c r="HD476" s="87"/>
      <c r="HE476" s="87"/>
      <c r="HF476" s="87"/>
      <c r="HG476" s="87"/>
      <c r="HH476" s="87"/>
      <c r="HI476" s="87"/>
      <c r="HJ476" s="87"/>
      <c r="HK476" s="87"/>
      <c r="HL476" s="87"/>
      <c r="HM476" s="87"/>
      <c r="HN476" s="87"/>
      <c r="HO476" s="87"/>
      <c r="HP476" s="87"/>
      <c r="HQ476" s="87"/>
      <c r="HR476" s="87"/>
      <c r="HS476" s="87"/>
      <c r="HT476" s="87"/>
      <c r="HU476" s="87"/>
      <c r="HV476" s="87"/>
      <c r="HW476" s="87"/>
      <c r="HX476" s="87"/>
      <c r="HY476" s="87"/>
      <c r="HZ476" s="87"/>
      <c r="IA476" s="87"/>
      <c r="IB476" s="87"/>
      <c r="IC476" s="87"/>
      <c r="ID476" s="87"/>
      <c r="IE476" s="87"/>
      <c r="IF476" s="87"/>
      <c r="IG476" s="87"/>
      <c r="IH476" s="87"/>
      <c r="II476" s="87"/>
      <c r="IJ476" s="87"/>
      <c r="IK476" s="87"/>
      <c r="IL476" s="87"/>
      <c r="IM476" s="87"/>
      <c r="IN476" s="87"/>
      <c r="IO476" s="87"/>
      <c r="IP476" s="87"/>
      <c r="IQ476" s="87"/>
      <c r="IR476" s="87"/>
      <c r="IS476" s="87"/>
      <c r="IT476" s="87"/>
      <c r="IU476" s="87"/>
      <c r="IV476" s="87"/>
      <c r="IW476" s="87"/>
      <c r="IX476" s="87"/>
      <c r="IY476" s="87"/>
      <c r="IZ476" s="87"/>
      <c r="JA476" s="87"/>
      <c r="JB476" s="87"/>
      <c r="JC476" s="87"/>
      <c r="JD476" s="87"/>
      <c r="JE476" s="87"/>
      <c r="JF476" s="87"/>
      <c r="JG476" s="87"/>
      <c r="JH476" s="87"/>
      <c r="JI476" s="87"/>
      <c r="JJ476" s="87"/>
      <c r="JK476" s="87"/>
      <c r="JL476" s="87"/>
      <c r="JM476" s="87"/>
      <c r="JN476" s="87"/>
      <c r="JO476" s="87"/>
      <c r="JP476" s="87"/>
      <c r="JQ476" s="87"/>
      <c r="JR476" s="87"/>
      <c r="JS476" s="87"/>
      <c r="JT476" s="87"/>
      <c r="JU476" s="87"/>
      <c r="JV476" s="87"/>
      <c r="JW476" s="87"/>
      <c r="JX476" s="87"/>
      <c r="JY476" s="87"/>
      <c r="JZ476" s="87"/>
      <c r="KA476" s="87"/>
      <c r="KB476" s="87"/>
      <c r="KC476" s="87"/>
      <c r="KD476" s="87"/>
      <c r="KE476" s="87"/>
      <c r="KF476" s="87"/>
      <c r="KG476" s="87"/>
      <c r="KH476" s="87"/>
      <c r="KI476" s="87"/>
      <c r="KJ476" s="87"/>
      <c r="KK476" s="87"/>
      <c r="KL476" s="87"/>
      <c r="KM476" s="87"/>
      <c r="KN476" s="87"/>
      <c r="KO476" s="87"/>
      <c r="KP476" s="87"/>
      <c r="KQ476" s="87"/>
      <c r="KR476" s="87"/>
      <c r="KS476" s="87"/>
      <c r="KT476" s="87"/>
      <c r="KU476" s="87"/>
      <c r="KV476" s="87"/>
      <c r="KW476" s="87"/>
      <c r="KX476" s="87"/>
      <c r="KY476" s="87"/>
      <c r="KZ476" s="87"/>
      <c r="LA476" s="87"/>
      <c r="LB476" s="87"/>
      <c r="LC476" s="87"/>
      <c r="LD476" s="87"/>
      <c r="LE476" s="87"/>
      <c r="LF476" s="87"/>
      <c r="LG476" s="87"/>
      <c r="LH476" s="87"/>
      <c r="LI476" s="87"/>
      <c r="LJ476" s="87"/>
      <c r="LK476" s="87"/>
      <c r="LL476" s="87"/>
      <c r="LM476" s="87"/>
      <c r="LN476" s="87"/>
      <c r="LO476" s="87"/>
      <c r="LP476" s="87"/>
      <c r="LQ476" s="87"/>
      <c r="LR476" s="87"/>
      <c r="LS476" s="87"/>
      <c r="LT476" s="87"/>
      <c r="LU476" s="87"/>
      <c r="LV476" s="87"/>
      <c r="LW476" s="87"/>
      <c r="LX476" s="87"/>
      <c r="LY476" s="87"/>
      <c r="LZ476" s="87"/>
      <c r="MA476" s="87"/>
      <c r="MB476" s="87"/>
      <c r="MC476" s="87"/>
      <c r="MD476" s="87"/>
      <c r="ME476" s="87"/>
      <c r="MF476" s="87"/>
      <c r="MG476" s="87"/>
      <c r="MH476" s="87"/>
      <c r="MI476" s="87"/>
      <c r="MJ476" s="87"/>
      <c r="MK476" s="87"/>
      <c r="ML476" s="87"/>
      <c r="MM476" s="87"/>
      <c r="MN476" s="87"/>
      <c r="MO476" s="87"/>
      <c r="MP476" s="87"/>
      <c r="MQ476" s="87"/>
      <c r="MR476" s="87"/>
      <c r="MS476" s="87"/>
      <c r="MT476" s="87"/>
      <c r="MU476" s="87"/>
      <c r="MV476" s="87"/>
      <c r="MW476" s="87"/>
      <c r="MX476" s="87"/>
      <c r="MY476" s="87"/>
      <c r="MZ476" s="87"/>
      <c r="NA476" s="87"/>
      <c r="NB476" s="87"/>
      <c r="NC476" s="87"/>
      <c r="ND476" s="87"/>
      <c r="NE476" s="87"/>
      <c r="NF476" s="87"/>
      <c r="NG476" s="87"/>
      <c r="NH476" s="87"/>
      <c r="NI476" s="87"/>
      <c r="NJ476" s="87"/>
      <c r="NK476" s="87"/>
      <c r="NL476" s="87"/>
      <c r="NM476" s="87"/>
      <c r="NN476" s="87"/>
      <c r="NO476" s="87"/>
      <c r="NP476" s="87"/>
      <c r="NQ476" s="87"/>
      <c r="NR476" s="87"/>
      <c r="NS476" s="87"/>
      <c r="NT476" s="87"/>
      <c r="NU476" s="87"/>
      <c r="NV476" s="87"/>
      <c r="NW476" s="87"/>
      <c r="NX476" s="87"/>
      <c r="NY476" s="87"/>
      <c r="NZ476" s="87"/>
      <c r="OA476" s="87"/>
      <c r="OB476" s="87"/>
      <c r="OC476" s="87"/>
      <c r="OD476" s="87"/>
      <c r="OE476" s="87"/>
      <c r="OF476" s="87"/>
      <c r="OG476" s="87"/>
      <c r="OH476" s="87"/>
      <c r="OI476" s="87"/>
      <c r="OJ476" s="87"/>
      <c r="OK476" s="87"/>
      <c r="OL476" s="87"/>
      <c r="OM476" s="87"/>
      <c r="ON476" s="87"/>
      <c r="OO476" s="87"/>
      <c r="OP476" s="87"/>
      <c r="OQ476" s="87"/>
      <c r="OR476" s="87"/>
      <c r="OS476" s="87"/>
      <c r="OT476" s="87"/>
      <c r="OU476" s="87"/>
      <c r="OV476" s="87"/>
      <c r="OW476" s="87"/>
      <c r="OX476" s="87"/>
      <c r="OY476" s="87"/>
      <c r="OZ476" s="87"/>
      <c r="PA476" s="87"/>
      <c r="PB476" s="87"/>
      <c r="PC476" s="87"/>
      <c r="PD476" s="87"/>
      <c r="PE476" s="87"/>
      <c r="PF476" s="87"/>
      <c r="PG476" s="87"/>
      <c r="PH476" s="87"/>
      <c r="PI476" s="87"/>
      <c r="PJ476" s="87"/>
      <c r="PK476" s="87"/>
      <c r="PL476" s="87"/>
      <c r="PM476" s="87"/>
      <c r="PN476" s="87"/>
      <c r="PO476" s="87"/>
      <c r="PP476" s="87"/>
      <c r="PQ476" s="87"/>
      <c r="PR476" s="87"/>
      <c r="PS476" s="87"/>
      <c r="PT476" s="87"/>
      <c r="PU476" s="87"/>
      <c r="PV476" s="87"/>
      <c r="PW476" s="87"/>
      <c r="PX476" s="87"/>
      <c r="PY476" s="87"/>
      <c r="PZ476" s="87"/>
      <c r="QA476" s="87"/>
      <c r="QB476" s="87"/>
      <c r="QC476" s="87"/>
      <c r="QD476" s="87"/>
      <c r="QE476" s="87"/>
      <c r="QF476" s="87"/>
      <c r="QG476" s="87"/>
      <c r="QH476" s="87"/>
      <c r="QI476" s="87"/>
      <c r="QJ476" s="87"/>
      <c r="QK476" s="87"/>
      <c r="QL476" s="87"/>
      <c r="QM476" s="87"/>
      <c r="QN476" s="87"/>
      <c r="QO476" s="87"/>
      <c r="QP476" s="87"/>
      <c r="QQ476" s="87"/>
      <c r="QR476" s="87"/>
      <c r="QS476" s="87"/>
      <c r="QT476" s="87"/>
      <c r="QU476" s="87"/>
      <c r="QV476" s="87"/>
      <c r="QW476" s="87"/>
      <c r="QX476" s="87"/>
      <c r="QY476" s="87"/>
      <c r="QZ476" s="87"/>
      <c r="RA476" s="87"/>
      <c r="RB476" s="87"/>
      <c r="RC476" s="87"/>
      <c r="RD476" s="87"/>
      <c r="RE476" s="87"/>
      <c r="RF476" s="87"/>
      <c r="RG476" s="87"/>
      <c r="RH476" s="87"/>
      <c r="RI476" s="87"/>
      <c r="RJ476" s="87"/>
      <c r="RK476" s="87"/>
      <c r="RL476" s="87"/>
      <c r="RM476" s="87"/>
      <c r="RN476" s="87"/>
      <c r="RO476" s="87"/>
      <c r="RP476" s="87"/>
      <c r="RQ476" s="87"/>
      <c r="RR476" s="87"/>
      <c r="RS476" s="87"/>
      <c r="RT476" s="87"/>
      <c r="RU476" s="87"/>
      <c r="RV476" s="87"/>
      <c r="RW476" s="87"/>
      <c r="RX476" s="87"/>
      <c r="RY476" s="87"/>
      <c r="RZ476" s="87"/>
      <c r="SA476" s="87"/>
      <c r="SB476" s="87"/>
      <c r="SC476" s="87"/>
      <c r="SD476" s="87"/>
      <c r="SE476" s="87"/>
      <c r="SF476" s="87"/>
      <c r="SG476" s="87"/>
      <c r="SH476" s="87"/>
      <c r="SI476" s="87"/>
      <c r="SJ476" s="87"/>
      <c r="SK476" s="87"/>
      <c r="SL476" s="87"/>
      <c r="SM476" s="87"/>
      <c r="SN476" s="87"/>
      <c r="SO476" s="87"/>
      <c r="SP476" s="87"/>
      <c r="SQ476" s="87"/>
      <c r="SR476" s="87"/>
      <c r="SS476" s="87"/>
      <c r="ST476" s="87"/>
      <c r="SU476" s="87"/>
      <c r="SV476" s="87"/>
      <c r="SW476" s="87"/>
      <c r="SX476" s="87"/>
      <c r="SY476" s="87"/>
      <c r="SZ476" s="87"/>
      <c r="TA476" s="87"/>
      <c r="TB476" s="87"/>
      <c r="TC476" s="87"/>
      <c r="TD476" s="87"/>
      <c r="TE476" s="87"/>
      <c r="TF476" s="87"/>
      <c r="TG476" s="87"/>
      <c r="TH476" s="87"/>
      <c r="TI476" s="87"/>
      <c r="TJ476" s="87"/>
      <c r="TK476" s="87"/>
      <c r="TL476" s="87"/>
      <c r="TM476" s="87"/>
      <c r="TN476" s="87"/>
      <c r="TO476" s="87"/>
      <c r="TP476" s="87"/>
      <c r="TQ476" s="87"/>
      <c r="TR476" s="87"/>
      <c r="TS476" s="87"/>
      <c r="TT476" s="87"/>
      <c r="TU476" s="87"/>
      <c r="TV476" s="87"/>
      <c r="TW476" s="87"/>
      <c r="TX476" s="87"/>
      <c r="TY476" s="87"/>
      <c r="TZ476" s="87"/>
      <c r="UA476" s="87"/>
      <c r="UB476" s="87"/>
      <c r="UC476" s="87"/>
      <c r="UD476" s="87"/>
      <c r="UE476" s="87"/>
      <c r="UF476" s="87"/>
      <c r="UG476" s="87"/>
      <c r="UH476" s="87"/>
      <c r="UI476" s="87"/>
      <c r="UJ476" s="87"/>
      <c r="UK476" s="87"/>
      <c r="UL476" s="87"/>
      <c r="UM476" s="87"/>
      <c r="UN476" s="87"/>
      <c r="UO476" s="87"/>
      <c r="UP476" s="87"/>
      <c r="UQ476" s="87"/>
      <c r="UR476" s="87"/>
      <c r="US476" s="87"/>
      <c r="UT476" s="87"/>
      <c r="UU476" s="87"/>
      <c r="UV476" s="87"/>
      <c r="UW476" s="87"/>
      <c r="UX476" s="87"/>
      <c r="UY476" s="87"/>
      <c r="UZ476" s="87"/>
      <c r="VA476" s="87"/>
      <c r="VB476" s="87"/>
      <c r="VC476" s="87"/>
      <c r="VD476" s="87"/>
      <c r="VE476" s="87"/>
      <c r="VF476" s="87"/>
      <c r="VG476" s="87"/>
      <c r="VH476" s="87"/>
      <c r="VI476" s="87"/>
      <c r="VJ476" s="87"/>
      <c r="VK476" s="87"/>
      <c r="VL476" s="87"/>
      <c r="VM476" s="87"/>
      <c r="VN476" s="87"/>
      <c r="VO476" s="87"/>
      <c r="VP476" s="87"/>
      <c r="VQ476" s="87"/>
      <c r="VR476" s="87"/>
      <c r="VS476" s="87"/>
      <c r="VT476" s="87"/>
      <c r="VU476" s="87"/>
      <c r="VV476" s="87"/>
      <c r="VW476" s="87"/>
      <c r="VX476" s="87"/>
      <c r="VY476" s="87"/>
      <c r="VZ476" s="87"/>
      <c r="WA476" s="87"/>
      <c r="WB476" s="87"/>
      <c r="WC476" s="87"/>
      <c r="WD476" s="87"/>
      <c r="WE476" s="87"/>
      <c r="WF476" s="87"/>
      <c r="WG476" s="87"/>
      <c r="WH476" s="87"/>
      <c r="WI476" s="87"/>
      <c r="WJ476" s="87"/>
      <c r="WK476" s="87"/>
      <c r="WL476" s="87"/>
      <c r="WM476" s="87"/>
      <c r="WN476" s="87"/>
      <c r="WO476" s="87"/>
      <c r="WP476" s="87"/>
      <c r="WQ476" s="87"/>
      <c r="WR476" s="87"/>
      <c r="WS476" s="87"/>
      <c r="WT476" s="87"/>
      <c r="WU476" s="87"/>
      <c r="WV476" s="87"/>
      <c r="WW476" s="87"/>
      <c r="WX476" s="87"/>
      <c r="WY476" s="87"/>
      <c r="WZ476" s="87"/>
      <c r="XA476" s="87"/>
      <c r="XB476" s="87"/>
      <c r="XC476" s="87"/>
      <c r="XD476" s="87"/>
      <c r="XE476" s="87"/>
      <c r="XF476" s="87"/>
      <c r="XG476" s="87"/>
      <c r="XH476" s="87"/>
      <c r="XI476" s="87"/>
      <c r="XJ476" s="87"/>
      <c r="XK476" s="87"/>
      <c r="XL476" s="87"/>
      <c r="XM476" s="87"/>
      <c r="XN476" s="87"/>
      <c r="XO476" s="87"/>
      <c r="XP476" s="87"/>
      <c r="XQ476" s="87"/>
      <c r="XR476" s="87"/>
      <c r="XS476" s="87"/>
      <c r="XT476" s="87"/>
      <c r="XU476" s="87"/>
      <c r="XV476" s="87"/>
      <c r="XW476" s="87"/>
      <c r="XX476" s="87"/>
      <c r="XY476" s="87"/>
      <c r="XZ476" s="87"/>
      <c r="YA476" s="87"/>
      <c r="YB476" s="87"/>
      <c r="YC476" s="87"/>
      <c r="YD476" s="87"/>
      <c r="YE476" s="87"/>
      <c r="YF476" s="87"/>
      <c r="YG476" s="87"/>
      <c r="YH476" s="87"/>
      <c r="YI476" s="87"/>
      <c r="YJ476" s="87"/>
      <c r="YK476" s="87"/>
      <c r="YL476" s="87"/>
      <c r="YM476" s="87"/>
      <c r="YN476" s="87"/>
      <c r="YO476" s="87"/>
      <c r="YP476" s="87"/>
      <c r="YQ476" s="87"/>
      <c r="YR476" s="87"/>
      <c r="YS476" s="87"/>
      <c r="YT476" s="87"/>
      <c r="YU476" s="87"/>
      <c r="YV476" s="87"/>
      <c r="YW476" s="87"/>
      <c r="YX476" s="87"/>
      <c r="YY476" s="87"/>
      <c r="YZ476" s="87"/>
      <c r="ZA476" s="87"/>
      <c r="ZB476" s="87"/>
      <c r="ZC476" s="87"/>
      <c r="ZD476" s="87"/>
      <c r="ZE476" s="87"/>
      <c r="ZF476" s="87"/>
      <c r="ZG476" s="87"/>
      <c r="ZH476" s="87"/>
      <c r="ZI476" s="87"/>
      <c r="ZJ476" s="87"/>
      <c r="ZK476" s="87"/>
      <c r="ZL476" s="87"/>
      <c r="ZM476" s="87"/>
      <c r="ZN476" s="87"/>
      <c r="ZO476" s="87"/>
      <c r="ZP476" s="87"/>
      <c r="ZQ476" s="87"/>
      <c r="ZR476" s="87"/>
      <c r="ZS476" s="87"/>
      <c r="ZT476" s="87"/>
      <c r="ZU476" s="87"/>
      <c r="ZV476" s="87"/>
      <c r="ZW476" s="87"/>
      <c r="ZX476" s="87"/>
      <c r="ZY476" s="87"/>
      <c r="ZZ476" s="87"/>
      <c r="AAA476" s="87"/>
      <c r="AAB476" s="87"/>
      <c r="AAC476" s="87"/>
      <c r="AAD476" s="87"/>
      <c r="AAE476" s="87"/>
      <c r="AAF476" s="87"/>
      <c r="AAG476" s="87"/>
      <c r="AAH476" s="87"/>
      <c r="AAI476" s="87"/>
      <c r="AAJ476" s="87"/>
      <c r="AAK476" s="87"/>
      <c r="AAL476" s="87"/>
      <c r="AAM476" s="87"/>
      <c r="AAN476" s="87"/>
      <c r="AAO476" s="87"/>
      <c r="AAP476" s="87"/>
      <c r="AAQ476" s="87"/>
      <c r="AAR476" s="87"/>
      <c r="AAS476" s="87"/>
      <c r="AAT476" s="87"/>
      <c r="AAU476" s="87"/>
      <c r="AAV476" s="87"/>
      <c r="AAW476" s="87"/>
      <c r="AAX476" s="87"/>
      <c r="AAY476" s="87"/>
      <c r="AAZ476" s="87"/>
      <c r="ABA476" s="87"/>
      <c r="ABB476" s="87"/>
      <c r="ABC476" s="87"/>
      <c r="ABD476" s="87"/>
      <c r="ABE476" s="87"/>
      <c r="ABF476" s="87"/>
      <c r="ABG476" s="87"/>
      <c r="ABH476" s="87"/>
      <c r="ABI476" s="87"/>
      <c r="ABJ476" s="87"/>
      <c r="ABK476" s="87"/>
      <c r="ABL476" s="87"/>
      <c r="ABM476" s="87"/>
      <c r="ABN476" s="87"/>
      <c r="ABO476" s="87"/>
      <c r="ABP476" s="87"/>
      <c r="ABQ476" s="87"/>
      <c r="ABR476" s="87"/>
      <c r="ABS476" s="87"/>
      <c r="ABT476" s="87"/>
      <c r="ABU476" s="87"/>
      <c r="ABV476" s="87"/>
      <c r="ABW476" s="87"/>
      <c r="ABX476" s="87"/>
      <c r="ABY476" s="87"/>
      <c r="ABZ476" s="87"/>
      <c r="ACA476" s="87"/>
      <c r="ACB476" s="87"/>
      <c r="ACC476" s="87"/>
      <c r="ACD476" s="87"/>
      <c r="ACE476" s="87"/>
      <c r="ACF476" s="87"/>
      <c r="ACG476" s="87"/>
      <c r="ACH476" s="87"/>
      <c r="ACI476" s="87"/>
      <c r="ACJ476" s="87"/>
      <c r="ACK476" s="87"/>
      <c r="ACL476" s="87"/>
      <c r="ACM476" s="87"/>
      <c r="ACN476" s="87"/>
      <c r="ACO476" s="87"/>
      <c r="ACP476" s="87"/>
      <c r="ACQ476" s="87"/>
      <c r="ACR476" s="87"/>
      <c r="ACS476" s="87"/>
      <c r="ACT476" s="87"/>
      <c r="ACU476" s="87"/>
      <c r="ACV476" s="87"/>
      <c r="ACW476" s="87"/>
      <c r="ACX476" s="87"/>
      <c r="ACY476" s="87"/>
      <c r="ACZ476" s="87"/>
      <c r="ADA476" s="87"/>
      <c r="ADB476" s="87"/>
      <c r="ADC476" s="87"/>
      <c r="ADD476" s="87"/>
      <c r="ADE476" s="87"/>
      <c r="ADF476" s="87"/>
      <c r="ADG476" s="87"/>
      <c r="ADH476" s="87"/>
      <c r="ADI476" s="87"/>
      <c r="ADJ476" s="87"/>
      <c r="ADK476" s="87"/>
      <c r="ADL476" s="87"/>
      <c r="ADM476" s="87"/>
      <c r="ADN476" s="87"/>
      <c r="ADO476" s="87"/>
      <c r="ADP476" s="87"/>
      <c r="ADQ476" s="87"/>
      <c r="ADR476" s="87"/>
      <c r="ADS476" s="87"/>
      <c r="ADT476" s="87"/>
      <c r="ADU476" s="87"/>
      <c r="ADV476" s="87"/>
      <c r="ADW476" s="87"/>
      <c r="ADX476" s="87"/>
      <c r="ADY476" s="87"/>
      <c r="ADZ476" s="87"/>
      <c r="AEA476" s="87"/>
      <c r="AEB476" s="87"/>
      <c r="AEC476" s="87"/>
      <c r="AED476" s="87"/>
      <c r="AEE476" s="87"/>
      <c r="AEF476" s="87"/>
      <c r="AEG476" s="87"/>
      <c r="AEH476" s="87"/>
      <c r="AEI476" s="87"/>
      <c r="AEJ476" s="87"/>
      <c r="AEK476" s="87"/>
      <c r="AEL476" s="87"/>
      <c r="AEM476" s="87"/>
      <c r="AEN476" s="87"/>
      <c r="AEO476" s="87"/>
      <c r="AEP476" s="87"/>
      <c r="AEQ476" s="87"/>
      <c r="AER476" s="87"/>
      <c r="AES476" s="87"/>
      <c r="AET476" s="87"/>
      <c r="AEU476" s="87"/>
      <c r="AEV476" s="87"/>
      <c r="AEW476" s="87"/>
      <c r="AEX476" s="87"/>
      <c r="AEY476" s="87"/>
      <c r="AEZ476" s="87"/>
      <c r="AFA476" s="87"/>
      <c r="AFB476" s="87"/>
      <c r="AFC476" s="87"/>
      <c r="AFD476" s="87"/>
      <c r="AFE476" s="87"/>
      <c r="AFF476" s="87"/>
      <c r="AFG476" s="87"/>
      <c r="AFH476" s="87"/>
      <c r="AFI476" s="87"/>
      <c r="AFJ476" s="87"/>
      <c r="AFK476" s="87"/>
      <c r="AFL476" s="87"/>
      <c r="AFM476" s="87"/>
      <c r="AFN476" s="87"/>
      <c r="AFO476" s="87"/>
      <c r="AFP476" s="87"/>
      <c r="AFQ476" s="87"/>
      <c r="AFR476" s="87"/>
      <c r="AFS476" s="87"/>
      <c r="AFT476" s="87"/>
      <c r="AFU476" s="87"/>
      <c r="AFV476" s="87"/>
      <c r="AFW476" s="87"/>
      <c r="AFX476" s="87"/>
      <c r="AFY476" s="87"/>
      <c r="AFZ476" s="87"/>
      <c r="AGA476" s="87"/>
      <c r="AGB476" s="87"/>
      <c r="AGC476" s="87"/>
      <c r="AGD476" s="87"/>
      <c r="AGE476" s="87"/>
      <c r="AGF476" s="87"/>
      <c r="AGG476" s="87"/>
      <c r="AGH476" s="87"/>
      <c r="AGI476" s="87"/>
      <c r="AGJ476" s="87"/>
      <c r="AGK476" s="87"/>
      <c r="AGL476" s="87"/>
      <c r="AGM476" s="87"/>
      <c r="AGN476" s="87"/>
      <c r="AGO476" s="87"/>
      <c r="AGP476" s="87"/>
      <c r="AGQ476" s="87"/>
      <c r="AGR476" s="87"/>
      <c r="AGS476" s="87"/>
      <c r="AGT476" s="87"/>
      <c r="AGU476" s="87"/>
      <c r="AGV476" s="87"/>
      <c r="AGW476" s="87"/>
      <c r="AGX476" s="87"/>
      <c r="AGY476" s="87"/>
      <c r="AGZ476" s="87"/>
      <c r="AHA476" s="87"/>
      <c r="AHB476" s="87"/>
      <c r="AHC476" s="87"/>
      <c r="AHD476" s="87"/>
      <c r="AHE476" s="87"/>
      <c r="AHF476" s="87"/>
      <c r="AHG476" s="87"/>
      <c r="AHH476" s="87"/>
      <c r="AHI476" s="87"/>
      <c r="AHJ476" s="87"/>
      <c r="AHK476" s="87"/>
      <c r="AHL476" s="87"/>
      <c r="AHM476" s="87"/>
      <c r="AHN476" s="87"/>
      <c r="AHO476" s="87"/>
      <c r="AHP476" s="87"/>
      <c r="AHQ476" s="87"/>
      <c r="AHR476" s="87"/>
      <c r="AHS476" s="87"/>
      <c r="AHT476" s="87"/>
      <c r="AHU476" s="87"/>
      <c r="AHV476" s="87"/>
      <c r="AHW476" s="87"/>
      <c r="AHX476" s="87"/>
      <c r="AHY476" s="87"/>
      <c r="AHZ476" s="87"/>
      <c r="AIA476" s="87"/>
      <c r="AIB476" s="87"/>
      <c r="AIC476" s="87"/>
      <c r="AID476" s="87"/>
      <c r="AIE476" s="87"/>
      <c r="AIF476" s="87"/>
      <c r="AIG476" s="87"/>
      <c r="AIH476" s="87"/>
      <c r="AII476" s="87"/>
      <c r="AIJ476" s="87"/>
      <c r="AIK476" s="87"/>
      <c r="AIL476" s="87"/>
      <c r="AIM476" s="87"/>
      <c r="AIN476" s="87"/>
      <c r="AIO476" s="87"/>
      <c r="AIP476" s="87"/>
      <c r="AIQ476" s="87"/>
      <c r="AIR476" s="87"/>
      <c r="AIS476" s="87"/>
      <c r="AIT476" s="87"/>
      <c r="AIU476" s="87"/>
      <c r="AIV476" s="87"/>
      <c r="AIW476" s="87"/>
      <c r="AIX476" s="87"/>
      <c r="AIY476" s="87"/>
      <c r="AIZ476" s="87"/>
      <c r="AJA476" s="87"/>
      <c r="AJB476" s="87"/>
      <c r="AJC476" s="87"/>
      <c r="AJD476" s="87"/>
      <c r="AJE476" s="87"/>
      <c r="AJF476" s="87"/>
      <c r="AJG476" s="87"/>
      <c r="AJH476" s="87"/>
      <c r="AJI476" s="87"/>
      <c r="AJJ476" s="87"/>
      <c r="AJK476" s="87"/>
      <c r="AJL476" s="87"/>
      <c r="AJM476" s="87"/>
      <c r="AJN476" s="87"/>
      <c r="AJO476" s="87"/>
      <c r="AJP476" s="87"/>
      <c r="AJQ476" s="87"/>
      <c r="AJR476" s="87"/>
      <c r="AJS476" s="87"/>
      <c r="AJT476" s="87"/>
      <c r="AJU476" s="87"/>
      <c r="AJV476" s="87"/>
      <c r="AJW476" s="87"/>
      <c r="AJX476" s="87"/>
      <c r="AJY476" s="87"/>
      <c r="AJZ476" s="87"/>
      <c r="AKA476" s="87"/>
      <c r="AKB476" s="87"/>
      <c r="AKC476" s="87"/>
      <c r="AKD476" s="87"/>
      <c r="AKE476" s="87"/>
      <c r="AKF476" s="87"/>
      <c r="AKG476" s="87"/>
      <c r="AKH476" s="87"/>
      <c r="AKI476" s="87"/>
      <c r="AKJ476" s="87"/>
      <c r="AKK476" s="87"/>
      <c r="AKL476" s="87"/>
      <c r="AKM476" s="87"/>
      <c r="AKN476" s="87"/>
      <c r="AKO476" s="87"/>
      <c r="AKP476" s="87"/>
      <c r="AKQ476" s="87"/>
      <c r="AKR476" s="87"/>
      <c r="AKS476" s="87"/>
      <c r="AKT476" s="87"/>
      <c r="AKU476" s="87"/>
      <c r="AKV476" s="87"/>
      <c r="AKW476" s="87"/>
      <c r="AKX476" s="87"/>
      <c r="AKY476" s="87"/>
      <c r="AKZ476" s="87"/>
      <c r="ALA476" s="87"/>
      <c r="ALB476" s="87"/>
      <c r="ALC476" s="87"/>
      <c r="ALD476" s="87"/>
      <c r="ALE476" s="87"/>
      <c r="ALF476" s="87"/>
      <c r="ALG476" s="87"/>
      <c r="ALH476" s="87"/>
      <c r="ALI476" s="87"/>
      <c r="ALJ476" s="87"/>
      <c r="ALK476" s="87"/>
      <c r="ALL476" s="87"/>
      <c r="ALM476" s="87"/>
      <c r="ALN476" s="87"/>
      <c r="ALO476" s="87"/>
      <c r="ALP476" s="87"/>
      <c r="ALQ476" s="87"/>
      <c r="ALR476" s="87"/>
      <c r="ALS476" s="87"/>
      <c r="ALT476" s="87"/>
      <c r="ALU476" s="87"/>
      <c r="ALV476" s="87"/>
      <c r="ALW476" s="87"/>
      <c r="ALX476" s="87"/>
      <c r="ALY476" s="87"/>
      <c r="ALZ476" s="87"/>
      <c r="AMA476" s="87"/>
      <c r="AMB476" s="87"/>
      <c r="AMC476" s="87"/>
      <c r="AMD476" s="87"/>
      <c r="AME476" s="87"/>
      <c r="AMF476" s="87"/>
      <c r="AMG476" s="87"/>
      <c r="AMH476" s="87"/>
      <c r="AMI476" s="87"/>
      <c r="AMJ476" s="87"/>
      <c r="AMK476" s="87"/>
      <c r="AML476" s="87"/>
      <c r="AMM476" s="87"/>
      <c r="AMN476" s="87"/>
      <c r="AMO476" s="87"/>
      <c r="AMP476" s="87"/>
      <c r="AMQ476" s="87"/>
      <c r="AMR476" s="87"/>
      <c r="AMS476" s="87"/>
      <c r="AMT476" s="87"/>
      <c r="AMU476" s="87"/>
      <c r="AMV476" s="87"/>
      <c r="AMW476" s="87"/>
      <c r="AMX476" s="87"/>
      <c r="AMY476" s="87"/>
      <c r="AMZ476" s="87"/>
      <c r="ANA476" s="87"/>
      <c r="ANB476" s="87"/>
      <c r="ANC476" s="87"/>
      <c r="AND476" s="87"/>
      <c r="ANE476" s="87"/>
      <c r="ANF476" s="87"/>
      <c r="ANG476" s="87"/>
      <c r="ANH476" s="87"/>
      <c r="ANI476" s="87"/>
      <c r="ANJ476" s="87"/>
      <c r="ANK476" s="87"/>
      <c r="ANL476" s="87"/>
      <c r="ANM476" s="87"/>
      <c r="ANN476" s="87"/>
      <c r="ANO476" s="87"/>
      <c r="ANP476" s="87"/>
      <c r="ANQ476" s="87"/>
      <c r="ANR476" s="87"/>
      <c r="ANS476" s="87"/>
      <c r="ANT476" s="87"/>
      <c r="ANU476" s="87"/>
      <c r="ANV476" s="87"/>
      <c r="ANW476" s="87"/>
      <c r="ANX476" s="87"/>
      <c r="ANY476" s="87"/>
      <c r="ANZ476" s="87"/>
      <c r="AOA476" s="87"/>
      <c r="AOB476" s="87"/>
      <c r="AOC476" s="87"/>
      <c r="AOD476" s="87"/>
      <c r="AOE476" s="87"/>
      <c r="AOF476" s="87"/>
      <c r="AOG476" s="87"/>
      <c r="AOH476" s="87"/>
      <c r="AOI476" s="87"/>
      <c r="AOJ476" s="87"/>
      <c r="AOK476" s="87"/>
      <c r="AOL476" s="87"/>
      <c r="AOM476" s="87"/>
      <c r="AON476" s="87"/>
      <c r="AOO476" s="87"/>
      <c r="AOP476" s="87"/>
      <c r="AOQ476" s="87"/>
      <c r="AOR476" s="87"/>
      <c r="AOS476" s="87"/>
      <c r="AOT476" s="87"/>
      <c r="AOU476" s="87"/>
      <c r="AOV476" s="87"/>
      <c r="AOW476" s="87"/>
      <c r="AOX476" s="87"/>
      <c r="AOY476" s="87"/>
      <c r="AOZ476" s="87"/>
      <c r="APA476" s="87"/>
      <c r="APB476" s="87"/>
      <c r="APC476" s="87"/>
      <c r="APD476" s="87"/>
      <c r="APE476" s="87"/>
      <c r="APF476" s="87"/>
      <c r="APG476" s="87"/>
      <c r="APH476" s="87"/>
      <c r="API476" s="87"/>
      <c r="APJ476" s="87"/>
      <c r="APK476" s="87"/>
      <c r="APL476" s="87"/>
      <c r="APM476" s="87"/>
      <c r="APN476" s="87"/>
      <c r="APO476" s="87"/>
      <c r="APP476" s="87"/>
      <c r="APQ476" s="87"/>
      <c r="APR476" s="87"/>
      <c r="APS476" s="87"/>
      <c r="APT476" s="87"/>
      <c r="APU476" s="87"/>
      <c r="APV476" s="87"/>
      <c r="APW476" s="87"/>
      <c r="APX476" s="87"/>
      <c r="APY476" s="87"/>
      <c r="APZ476" s="87"/>
      <c r="AQA476" s="87"/>
      <c r="AQB476" s="87"/>
      <c r="AQC476" s="87"/>
      <c r="AQD476" s="87"/>
      <c r="AQE476" s="87"/>
      <c r="AQF476" s="87"/>
      <c r="AQG476" s="87"/>
      <c r="AQH476" s="87"/>
      <c r="AQI476" s="87"/>
      <c r="AQJ476" s="87"/>
      <c r="AQK476" s="87"/>
      <c r="AQL476" s="87"/>
      <c r="AQM476" s="87"/>
      <c r="AQN476" s="87"/>
      <c r="AQO476" s="87"/>
      <c r="AQP476" s="87"/>
      <c r="AQQ476" s="87"/>
      <c r="AQR476" s="87"/>
      <c r="AQS476" s="87"/>
      <c r="AQT476" s="87"/>
    </row>
    <row r="477" spans="1:1138" s="145" customFormat="1" x14ac:dyDescent="0.25">
      <c r="A477" s="93"/>
      <c r="B477" s="102"/>
      <c r="C477" s="110"/>
      <c r="D477" s="110"/>
      <c r="E477" s="110"/>
      <c r="F477" s="110"/>
      <c r="G477" s="138"/>
      <c r="H477" s="87"/>
      <c r="I477" s="87"/>
      <c r="J477" s="87"/>
      <c r="K477" s="87"/>
      <c r="L477" s="143"/>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87"/>
      <c r="AN477" s="87"/>
      <c r="AO477" s="87"/>
      <c r="AP477" s="87"/>
      <c r="AQ477" s="87"/>
      <c r="AR477" s="87"/>
      <c r="AS477" s="87"/>
      <c r="AT477" s="87"/>
      <c r="AU477" s="87"/>
      <c r="AV477" s="87"/>
      <c r="AW477" s="87"/>
      <c r="AX477" s="87"/>
      <c r="AY477" s="87"/>
      <c r="AZ477" s="87"/>
      <c r="BA477" s="87"/>
      <c r="BB477" s="87"/>
      <c r="BC477" s="87"/>
      <c r="BD477" s="87"/>
      <c r="BE477" s="87"/>
      <c r="BF477" s="87"/>
      <c r="BG477" s="87"/>
      <c r="BH477" s="87"/>
      <c r="BI477" s="87"/>
      <c r="BJ477" s="87"/>
      <c r="BK477" s="87"/>
      <c r="BL477" s="87"/>
      <c r="BM477" s="87"/>
      <c r="BN477" s="87"/>
      <c r="BO477" s="87"/>
      <c r="BP477" s="87"/>
      <c r="BQ477" s="87"/>
      <c r="BR477" s="87"/>
      <c r="BS477" s="87"/>
      <c r="BT477" s="87"/>
      <c r="BU477" s="87"/>
      <c r="BV477" s="87"/>
      <c r="BW477" s="87"/>
      <c r="BX477" s="87"/>
      <c r="BY477" s="87"/>
      <c r="BZ477" s="87"/>
      <c r="CA477" s="87"/>
      <c r="CB477" s="87"/>
      <c r="CC477" s="87"/>
      <c r="CD477" s="87"/>
      <c r="CE477" s="87"/>
      <c r="CF477" s="87"/>
      <c r="CG477" s="87"/>
      <c r="CH477" s="87"/>
      <c r="CI477" s="87"/>
      <c r="CJ477" s="87"/>
      <c r="CK477" s="87"/>
      <c r="CL477" s="87"/>
      <c r="CM477" s="87"/>
      <c r="CN477" s="87"/>
      <c r="CO477" s="87"/>
      <c r="CP477" s="87"/>
      <c r="CQ477" s="87"/>
      <c r="CR477" s="87"/>
      <c r="CS477" s="87"/>
      <c r="CT477" s="87"/>
      <c r="CU477" s="87"/>
      <c r="CV477" s="87"/>
      <c r="CW477" s="87"/>
      <c r="CX477" s="87"/>
      <c r="CY477" s="87"/>
      <c r="CZ477" s="87"/>
      <c r="DA477" s="87"/>
      <c r="DB477" s="87"/>
      <c r="DC477" s="87"/>
      <c r="DD477" s="87"/>
      <c r="DE477" s="87"/>
      <c r="DF477" s="87"/>
      <c r="DG477" s="87"/>
      <c r="DH477" s="87"/>
      <c r="DI477" s="87"/>
      <c r="DJ477" s="87"/>
      <c r="DK477" s="87"/>
      <c r="DL477" s="87"/>
      <c r="DM477" s="87"/>
      <c r="DN477" s="87"/>
      <c r="DO477" s="87"/>
      <c r="DP477" s="87"/>
      <c r="DQ477" s="87"/>
      <c r="DR477" s="87"/>
      <c r="DS477" s="87"/>
      <c r="DT477" s="87"/>
      <c r="DU477" s="87"/>
      <c r="DV477" s="87"/>
      <c r="DW477" s="87"/>
      <c r="DX477" s="87"/>
      <c r="DY477" s="87"/>
      <c r="DZ477" s="87"/>
      <c r="EA477" s="87"/>
      <c r="EB477" s="87"/>
      <c r="EC477" s="87"/>
      <c r="ED477" s="87"/>
      <c r="EE477" s="87"/>
      <c r="EF477" s="87"/>
      <c r="EG477" s="87"/>
      <c r="EH477" s="87"/>
      <c r="EI477" s="87"/>
      <c r="EJ477" s="87"/>
      <c r="EK477" s="87"/>
      <c r="EL477" s="87"/>
      <c r="EM477" s="87"/>
      <c r="EN477" s="87"/>
      <c r="EO477" s="87"/>
      <c r="EP477" s="87"/>
      <c r="EQ477" s="87"/>
      <c r="ER477" s="87"/>
      <c r="ES477" s="87"/>
      <c r="ET477" s="87"/>
      <c r="EU477" s="87"/>
      <c r="EV477" s="87"/>
      <c r="EW477" s="87"/>
      <c r="EX477" s="87"/>
      <c r="EY477" s="87"/>
      <c r="EZ477" s="87"/>
      <c r="FA477" s="87"/>
      <c r="FB477" s="87"/>
      <c r="FC477" s="87"/>
      <c r="FD477" s="87"/>
      <c r="FE477" s="87"/>
      <c r="FF477" s="87"/>
      <c r="FG477" s="87"/>
      <c r="FH477" s="87"/>
      <c r="FI477" s="87"/>
      <c r="FJ477" s="87"/>
      <c r="FK477" s="87"/>
      <c r="FL477" s="87"/>
      <c r="FM477" s="87"/>
      <c r="FN477" s="87"/>
      <c r="FO477" s="87"/>
      <c r="FP477" s="87"/>
      <c r="FQ477" s="87"/>
      <c r="FR477" s="87"/>
      <c r="FS477" s="87"/>
      <c r="FT477" s="87"/>
      <c r="FU477" s="87"/>
      <c r="FV477" s="87"/>
      <c r="FW477" s="87"/>
      <c r="FX477" s="87"/>
      <c r="FY477" s="87"/>
      <c r="FZ477" s="87"/>
      <c r="GA477" s="87"/>
      <c r="GB477" s="87"/>
      <c r="GC477" s="87"/>
      <c r="GD477" s="87"/>
      <c r="GE477" s="87"/>
      <c r="GF477" s="87"/>
      <c r="GG477" s="87"/>
      <c r="GH477" s="87"/>
      <c r="GI477" s="87"/>
      <c r="GJ477" s="87"/>
      <c r="GK477" s="87"/>
      <c r="GL477" s="87"/>
      <c r="GM477" s="87"/>
      <c r="GN477" s="87"/>
      <c r="GO477" s="87"/>
      <c r="GP477" s="87"/>
      <c r="GQ477" s="87"/>
      <c r="GR477" s="87"/>
      <c r="GS477" s="87"/>
      <c r="GT477" s="87"/>
      <c r="GU477" s="87"/>
      <c r="GV477" s="87"/>
      <c r="GW477" s="87"/>
      <c r="GX477" s="87"/>
      <c r="GY477" s="87"/>
      <c r="GZ477" s="87"/>
      <c r="HA477" s="87"/>
      <c r="HB477" s="87"/>
      <c r="HC477" s="87"/>
      <c r="HD477" s="87"/>
      <c r="HE477" s="87"/>
      <c r="HF477" s="87"/>
      <c r="HG477" s="87"/>
      <c r="HH477" s="87"/>
      <c r="HI477" s="87"/>
      <c r="HJ477" s="87"/>
      <c r="HK477" s="87"/>
      <c r="HL477" s="87"/>
      <c r="HM477" s="87"/>
      <c r="HN477" s="87"/>
      <c r="HO477" s="87"/>
      <c r="HP477" s="87"/>
      <c r="HQ477" s="87"/>
      <c r="HR477" s="87"/>
      <c r="HS477" s="87"/>
      <c r="HT477" s="87"/>
      <c r="HU477" s="87"/>
      <c r="HV477" s="87"/>
      <c r="HW477" s="87"/>
      <c r="HX477" s="87"/>
      <c r="HY477" s="87"/>
      <c r="HZ477" s="87"/>
      <c r="IA477" s="87"/>
      <c r="IB477" s="87"/>
      <c r="IC477" s="87"/>
      <c r="ID477" s="87"/>
      <c r="IE477" s="87"/>
      <c r="IF477" s="87"/>
      <c r="IG477" s="87"/>
      <c r="IH477" s="87"/>
      <c r="II477" s="87"/>
      <c r="IJ477" s="87"/>
      <c r="IK477" s="87"/>
      <c r="IL477" s="87"/>
      <c r="IM477" s="87"/>
      <c r="IN477" s="87"/>
      <c r="IO477" s="87"/>
      <c r="IP477" s="87"/>
      <c r="IQ477" s="87"/>
      <c r="IR477" s="87"/>
      <c r="IS477" s="87"/>
      <c r="IT477" s="87"/>
      <c r="IU477" s="87"/>
      <c r="IV477" s="87"/>
      <c r="IW477" s="87"/>
      <c r="IX477" s="87"/>
      <c r="IY477" s="87"/>
      <c r="IZ477" s="87"/>
      <c r="JA477" s="87"/>
      <c r="JB477" s="87"/>
      <c r="JC477" s="87"/>
      <c r="JD477" s="87"/>
      <c r="JE477" s="87"/>
      <c r="JF477" s="87"/>
      <c r="JG477" s="87"/>
      <c r="JH477" s="87"/>
      <c r="JI477" s="87"/>
      <c r="JJ477" s="87"/>
      <c r="JK477" s="87"/>
      <c r="JL477" s="87"/>
      <c r="JM477" s="87"/>
      <c r="JN477" s="87"/>
      <c r="JO477" s="87"/>
      <c r="JP477" s="87"/>
      <c r="JQ477" s="87"/>
      <c r="JR477" s="87"/>
      <c r="JS477" s="87"/>
      <c r="JT477" s="87"/>
      <c r="JU477" s="87"/>
      <c r="JV477" s="87"/>
      <c r="JW477" s="87"/>
      <c r="JX477" s="87"/>
      <c r="JY477" s="87"/>
      <c r="JZ477" s="87"/>
      <c r="KA477" s="87"/>
      <c r="KB477" s="87"/>
      <c r="KC477" s="87"/>
      <c r="KD477" s="87"/>
      <c r="KE477" s="87"/>
      <c r="KF477" s="87"/>
      <c r="KG477" s="87"/>
      <c r="KH477" s="87"/>
      <c r="KI477" s="87"/>
      <c r="KJ477" s="87"/>
      <c r="KK477" s="87"/>
      <c r="KL477" s="87"/>
      <c r="KM477" s="87"/>
      <c r="KN477" s="87"/>
      <c r="KO477" s="87"/>
      <c r="KP477" s="87"/>
      <c r="KQ477" s="87"/>
      <c r="KR477" s="87"/>
      <c r="KS477" s="87"/>
      <c r="KT477" s="87"/>
      <c r="KU477" s="87"/>
      <c r="KV477" s="87"/>
      <c r="KW477" s="87"/>
      <c r="KX477" s="87"/>
      <c r="KY477" s="87"/>
      <c r="KZ477" s="87"/>
      <c r="LA477" s="87"/>
      <c r="LB477" s="87"/>
      <c r="LC477" s="87"/>
      <c r="LD477" s="87"/>
      <c r="LE477" s="87"/>
      <c r="LF477" s="87"/>
      <c r="LG477" s="87"/>
      <c r="LH477" s="87"/>
      <c r="LI477" s="87"/>
      <c r="LJ477" s="87"/>
      <c r="LK477" s="87"/>
      <c r="LL477" s="87"/>
      <c r="LM477" s="87"/>
      <c r="LN477" s="87"/>
      <c r="LO477" s="87"/>
      <c r="LP477" s="87"/>
      <c r="LQ477" s="87"/>
      <c r="LR477" s="87"/>
      <c r="LS477" s="87"/>
      <c r="LT477" s="87"/>
      <c r="LU477" s="87"/>
      <c r="LV477" s="87"/>
      <c r="LW477" s="87"/>
      <c r="LX477" s="87"/>
      <c r="LY477" s="87"/>
      <c r="LZ477" s="87"/>
      <c r="MA477" s="87"/>
      <c r="MB477" s="87"/>
      <c r="MC477" s="87"/>
      <c r="MD477" s="87"/>
      <c r="ME477" s="87"/>
      <c r="MF477" s="87"/>
      <c r="MG477" s="87"/>
      <c r="MH477" s="87"/>
      <c r="MI477" s="87"/>
      <c r="MJ477" s="87"/>
      <c r="MK477" s="87"/>
      <c r="ML477" s="87"/>
      <c r="MM477" s="87"/>
      <c r="MN477" s="87"/>
      <c r="MO477" s="87"/>
      <c r="MP477" s="87"/>
      <c r="MQ477" s="87"/>
      <c r="MR477" s="87"/>
      <c r="MS477" s="87"/>
      <c r="MT477" s="87"/>
      <c r="MU477" s="87"/>
      <c r="MV477" s="87"/>
      <c r="MW477" s="87"/>
      <c r="MX477" s="87"/>
      <c r="MY477" s="87"/>
      <c r="MZ477" s="87"/>
      <c r="NA477" s="87"/>
      <c r="NB477" s="87"/>
      <c r="NC477" s="87"/>
      <c r="ND477" s="87"/>
      <c r="NE477" s="87"/>
      <c r="NF477" s="87"/>
      <c r="NG477" s="87"/>
      <c r="NH477" s="87"/>
      <c r="NI477" s="87"/>
      <c r="NJ477" s="87"/>
      <c r="NK477" s="87"/>
      <c r="NL477" s="87"/>
      <c r="NM477" s="87"/>
      <c r="NN477" s="87"/>
      <c r="NO477" s="87"/>
      <c r="NP477" s="87"/>
      <c r="NQ477" s="87"/>
      <c r="NR477" s="87"/>
      <c r="NS477" s="87"/>
      <c r="NT477" s="87"/>
      <c r="NU477" s="87"/>
      <c r="NV477" s="87"/>
      <c r="NW477" s="87"/>
      <c r="NX477" s="87"/>
      <c r="NY477" s="87"/>
      <c r="NZ477" s="87"/>
      <c r="OA477" s="87"/>
      <c r="OB477" s="87"/>
      <c r="OC477" s="87"/>
      <c r="OD477" s="87"/>
      <c r="OE477" s="87"/>
      <c r="OF477" s="87"/>
      <c r="OG477" s="87"/>
      <c r="OH477" s="87"/>
      <c r="OI477" s="87"/>
      <c r="OJ477" s="87"/>
      <c r="OK477" s="87"/>
      <c r="OL477" s="87"/>
      <c r="OM477" s="87"/>
      <c r="ON477" s="87"/>
      <c r="OO477" s="87"/>
      <c r="OP477" s="87"/>
      <c r="OQ477" s="87"/>
      <c r="OR477" s="87"/>
      <c r="OS477" s="87"/>
      <c r="OT477" s="87"/>
      <c r="OU477" s="87"/>
      <c r="OV477" s="87"/>
      <c r="OW477" s="87"/>
      <c r="OX477" s="87"/>
      <c r="OY477" s="87"/>
      <c r="OZ477" s="87"/>
      <c r="PA477" s="87"/>
      <c r="PB477" s="87"/>
      <c r="PC477" s="87"/>
      <c r="PD477" s="87"/>
      <c r="PE477" s="87"/>
      <c r="PF477" s="87"/>
      <c r="PG477" s="87"/>
      <c r="PH477" s="87"/>
      <c r="PI477" s="87"/>
      <c r="PJ477" s="87"/>
      <c r="PK477" s="87"/>
      <c r="PL477" s="87"/>
      <c r="PM477" s="87"/>
      <c r="PN477" s="87"/>
      <c r="PO477" s="87"/>
      <c r="PP477" s="87"/>
      <c r="PQ477" s="87"/>
      <c r="PR477" s="87"/>
      <c r="PS477" s="87"/>
      <c r="PT477" s="87"/>
      <c r="PU477" s="87"/>
      <c r="PV477" s="87"/>
      <c r="PW477" s="87"/>
      <c r="PX477" s="87"/>
      <c r="PY477" s="87"/>
      <c r="PZ477" s="87"/>
      <c r="QA477" s="87"/>
      <c r="QB477" s="87"/>
      <c r="QC477" s="87"/>
      <c r="QD477" s="87"/>
      <c r="QE477" s="87"/>
      <c r="QF477" s="87"/>
      <c r="QG477" s="87"/>
      <c r="QH477" s="87"/>
      <c r="QI477" s="87"/>
      <c r="QJ477" s="87"/>
      <c r="QK477" s="87"/>
      <c r="QL477" s="87"/>
      <c r="QM477" s="87"/>
      <c r="QN477" s="87"/>
      <c r="QO477" s="87"/>
      <c r="QP477" s="87"/>
      <c r="QQ477" s="87"/>
      <c r="QR477" s="87"/>
      <c r="QS477" s="87"/>
      <c r="QT477" s="87"/>
      <c r="QU477" s="87"/>
      <c r="QV477" s="87"/>
      <c r="QW477" s="87"/>
      <c r="QX477" s="87"/>
      <c r="QY477" s="87"/>
      <c r="QZ477" s="87"/>
      <c r="RA477" s="87"/>
      <c r="RB477" s="87"/>
      <c r="RC477" s="87"/>
      <c r="RD477" s="87"/>
      <c r="RE477" s="87"/>
      <c r="RF477" s="87"/>
      <c r="RG477" s="87"/>
      <c r="RH477" s="87"/>
      <c r="RI477" s="87"/>
      <c r="RJ477" s="87"/>
      <c r="RK477" s="87"/>
      <c r="RL477" s="87"/>
      <c r="RM477" s="87"/>
      <c r="RN477" s="87"/>
      <c r="RO477" s="87"/>
      <c r="RP477" s="87"/>
      <c r="RQ477" s="87"/>
      <c r="RR477" s="87"/>
      <c r="RS477" s="87"/>
      <c r="RT477" s="87"/>
      <c r="RU477" s="87"/>
      <c r="RV477" s="87"/>
      <c r="RW477" s="87"/>
      <c r="RX477" s="87"/>
      <c r="RY477" s="87"/>
      <c r="RZ477" s="87"/>
      <c r="SA477" s="87"/>
      <c r="SB477" s="87"/>
      <c r="SC477" s="87"/>
      <c r="SD477" s="87"/>
      <c r="SE477" s="87"/>
      <c r="SF477" s="87"/>
      <c r="SG477" s="87"/>
      <c r="SH477" s="87"/>
      <c r="SI477" s="87"/>
      <c r="SJ477" s="87"/>
      <c r="SK477" s="87"/>
      <c r="SL477" s="87"/>
      <c r="SM477" s="87"/>
      <c r="SN477" s="87"/>
      <c r="SO477" s="87"/>
      <c r="SP477" s="87"/>
      <c r="SQ477" s="87"/>
      <c r="SR477" s="87"/>
      <c r="SS477" s="87"/>
      <c r="ST477" s="87"/>
      <c r="SU477" s="87"/>
      <c r="SV477" s="87"/>
      <c r="SW477" s="87"/>
      <c r="SX477" s="87"/>
      <c r="SY477" s="87"/>
      <c r="SZ477" s="87"/>
      <c r="TA477" s="87"/>
      <c r="TB477" s="87"/>
      <c r="TC477" s="87"/>
      <c r="TD477" s="87"/>
      <c r="TE477" s="87"/>
      <c r="TF477" s="87"/>
      <c r="TG477" s="87"/>
      <c r="TH477" s="87"/>
      <c r="TI477" s="87"/>
      <c r="TJ477" s="87"/>
      <c r="TK477" s="87"/>
      <c r="TL477" s="87"/>
      <c r="TM477" s="87"/>
      <c r="TN477" s="87"/>
      <c r="TO477" s="87"/>
      <c r="TP477" s="87"/>
      <c r="TQ477" s="87"/>
      <c r="TR477" s="87"/>
      <c r="TS477" s="87"/>
      <c r="TT477" s="87"/>
      <c r="TU477" s="87"/>
      <c r="TV477" s="87"/>
      <c r="TW477" s="87"/>
      <c r="TX477" s="87"/>
      <c r="TY477" s="87"/>
      <c r="TZ477" s="87"/>
      <c r="UA477" s="87"/>
      <c r="UB477" s="87"/>
      <c r="UC477" s="87"/>
      <c r="UD477" s="87"/>
      <c r="UE477" s="87"/>
      <c r="UF477" s="87"/>
      <c r="UG477" s="87"/>
      <c r="UH477" s="87"/>
      <c r="UI477" s="87"/>
      <c r="UJ477" s="87"/>
      <c r="UK477" s="87"/>
      <c r="UL477" s="87"/>
      <c r="UM477" s="87"/>
      <c r="UN477" s="87"/>
      <c r="UO477" s="87"/>
      <c r="UP477" s="87"/>
      <c r="UQ477" s="87"/>
      <c r="UR477" s="87"/>
      <c r="US477" s="87"/>
      <c r="UT477" s="87"/>
      <c r="UU477" s="87"/>
      <c r="UV477" s="87"/>
      <c r="UW477" s="87"/>
      <c r="UX477" s="87"/>
      <c r="UY477" s="87"/>
      <c r="UZ477" s="87"/>
      <c r="VA477" s="87"/>
      <c r="VB477" s="87"/>
      <c r="VC477" s="87"/>
      <c r="VD477" s="87"/>
      <c r="VE477" s="87"/>
      <c r="VF477" s="87"/>
      <c r="VG477" s="87"/>
      <c r="VH477" s="87"/>
      <c r="VI477" s="87"/>
      <c r="VJ477" s="87"/>
      <c r="VK477" s="87"/>
      <c r="VL477" s="87"/>
      <c r="VM477" s="87"/>
      <c r="VN477" s="87"/>
      <c r="VO477" s="87"/>
      <c r="VP477" s="87"/>
      <c r="VQ477" s="87"/>
      <c r="VR477" s="87"/>
      <c r="VS477" s="87"/>
      <c r="VT477" s="87"/>
      <c r="VU477" s="87"/>
      <c r="VV477" s="87"/>
      <c r="VW477" s="87"/>
      <c r="VX477" s="87"/>
      <c r="VY477" s="87"/>
      <c r="VZ477" s="87"/>
      <c r="WA477" s="87"/>
      <c r="WB477" s="87"/>
      <c r="WC477" s="87"/>
      <c r="WD477" s="87"/>
      <c r="WE477" s="87"/>
      <c r="WF477" s="87"/>
      <c r="WG477" s="87"/>
      <c r="WH477" s="87"/>
      <c r="WI477" s="87"/>
      <c r="WJ477" s="87"/>
      <c r="WK477" s="87"/>
      <c r="WL477" s="87"/>
      <c r="WM477" s="87"/>
      <c r="WN477" s="87"/>
      <c r="WO477" s="87"/>
      <c r="WP477" s="87"/>
      <c r="WQ477" s="87"/>
      <c r="WR477" s="87"/>
      <c r="WS477" s="87"/>
      <c r="WT477" s="87"/>
      <c r="WU477" s="87"/>
      <c r="WV477" s="87"/>
      <c r="WW477" s="87"/>
      <c r="WX477" s="87"/>
      <c r="WY477" s="87"/>
      <c r="WZ477" s="87"/>
      <c r="XA477" s="87"/>
      <c r="XB477" s="87"/>
      <c r="XC477" s="87"/>
      <c r="XD477" s="87"/>
      <c r="XE477" s="87"/>
      <c r="XF477" s="87"/>
      <c r="XG477" s="87"/>
      <c r="XH477" s="87"/>
      <c r="XI477" s="87"/>
      <c r="XJ477" s="87"/>
      <c r="XK477" s="87"/>
      <c r="XL477" s="87"/>
      <c r="XM477" s="87"/>
      <c r="XN477" s="87"/>
      <c r="XO477" s="87"/>
      <c r="XP477" s="87"/>
      <c r="XQ477" s="87"/>
      <c r="XR477" s="87"/>
      <c r="XS477" s="87"/>
      <c r="XT477" s="87"/>
      <c r="XU477" s="87"/>
      <c r="XV477" s="87"/>
      <c r="XW477" s="87"/>
      <c r="XX477" s="87"/>
      <c r="XY477" s="87"/>
      <c r="XZ477" s="87"/>
      <c r="YA477" s="87"/>
      <c r="YB477" s="87"/>
      <c r="YC477" s="87"/>
      <c r="YD477" s="87"/>
      <c r="YE477" s="87"/>
      <c r="YF477" s="87"/>
      <c r="YG477" s="87"/>
      <c r="YH477" s="87"/>
      <c r="YI477" s="87"/>
      <c r="YJ477" s="87"/>
      <c r="YK477" s="87"/>
      <c r="YL477" s="87"/>
      <c r="YM477" s="87"/>
      <c r="YN477" s="87"/>
      <c r="YO477" s="87"/>
      <c r="YP477" s="87"/>
      <c r="YQ477" s="87"/>
      <c r="YR477" s="87"/>
      <c r="YS477" s="87"/>
      <c r="YT477" s="87"/>
      <c r="YU477" s="87"/>
      <c r="YV477" s="87"/>
      <c r="YW477" s="87"/>
      <c r="YX477" s="87"/>
      <c r="YY477" s="87"/>
      <c r="YZ477" s="87"/>
      <c r="ZA477" s="87"/>
      <c r="ZB477" s="87"/>
      <c r="ZC477" s="87"/>
      <c r="ZD477" s="87"/>
      <c r="ZE477" s="87"/>
      <c r="ZF477" s="87"/>
      <c r="ZG477" s="87"/>
      <c r="ZH477" s="87"/>
      <c r="ZI477" s="87"/>
      <c r="ZJ477" s="87"/>
      <c r="ZK477" s="87"/>
      <c r="ZL477" s="87"/>
      <c r="ZM477" s="87"/>
      <c r="ZN477" s="87"/>
      <c r="ZO477" s="87"/>
      <c r="ZP477" s="87"/>
      <c r="ZQ477" s="87"/>
      <c r="ZR477" s="87"/>
      <c r="ZS477" s="87"/>
      <c r="ZT477" s="87"/>
      <c r="ZU477" s="87"/>
      <c r="ZV477" s="87"/>
      <c r="ZW477" s="87"/>
      <c r="ZX477" s="87"/>
      <c r="ZY477" s="87"/>
      <c r="ZZ477" s="87"/>
      <c r="AAA477" s="87"/>
      <c r="AAB477" s="87"/>
      <c r="AAC477" s="87"/>
      <c r="AAD477" s="87"/>
      <c r="AAE477" s="87"/>
      <c r="AAF477" s="87"/>
      <c r="AAG477" s="87"/>
      <c r="AAH477" s="87"/>
      <c r="AAI477" s="87"/>
      <c r="AAJ477" s="87"/>
      <c r="AAK477" s="87"/>
      <c r="AAL477" s="87"/>
      <c r="AAM477" s="87"/>
      <c r="AAN477" s="87"/>
      <c r="AAO477" s="87"/>
      <c r="AAP477" s="87"/>
      <c r="AAQ477" s="87"/>
      <c r="AAR477" s="87"/>
      <c r="AAS477" s="87"/>
      <c r="AAT477" s="87"/>
      <c r="AAU477" s="87"/>
      <c r="AAV477" s="87"/>
      <c r="AAW477" s="87"/>
      <c r="AAX477" s="87"/>
      <c r="AAY477" s="87"/>
      <c r="AAZ477" s="87"/>
      <c r="ABA477" s="87"/>
      <c r="ABB477" s="87"/>
      <c r="ABC477" s="87"/>
      <c r="ABD477" s="87"/>
      <c r="ABE477" s="87"/>
      <c r="ABF477" s="87"/>
      <c r="ABG477" s="87"/>
      <c r="ABH477" s="87"/>
      <c r="ABI477" s="87"/>
      <c r="ABJ477" s="87"/>
      <c r="ABK477" s="87"/>
      <c r="ABL477" s="87"/>
      <c r="ABM477" s="87"/>
      <c r="ABN477" s="87"/>
      <c r="ABO477" s="87"/>
      <c r="ABP477" s="87"/>
      <c r="ABQ477" s="87"/>
      <c r="ABR477" s="87"/>
      <c r="ABS477" s="87"/>
      <c r="ABT477" s="87"/>
      <c r="ABU477" s="87"/>
      <c r="ABV477" s="87"/>
      <c r="ABW477" s="87"/>
      <c r="ABX477" s="87"/>
      <c r="ABY477" s="87"/>
      <c r="ABZ477" s="87"/>
      <c r="ACA477" s="87"/>
      <c r="ACB477" s="87"/>
      <c r="ACC477" s="87"/>
      <c r="ACD477" s="87"/>
      <c r="ACE477" s="87"/>
      <c r="ACF477" s="87"/>
      <c r="ACG477" s="87"/>
      <c r="ACH477" s="87"/>
      <c r="ACI477" s="87"/>
      <c r="ACJ477" s="87"/>
      <c r="ACK477" s="87"/>
      <c r="ACL477" s="87"/>
      <c r="ACM477" s="87"/>
      <c r="ACN477" s="87"/>
      <c r="ACO477" s="87"/>
      <c r="ACP477" s="87"/>
      <c r="ACQ477" s="87"/>
      <c r="ACR477" s="87"/>
      <c r="ACS477" s="87"/>
      <c r="ACT477" s="87"/>
      <c r="ACU477" s="87"/>
      <c r="ACV477" s="87"/>
      <c r="ACW477" s="87"/>
      <c r="ACX477" s="87"/>
      <c r="ACY477" s="87"/>
      <c r="ACZ477" s="87"/>
      <c r="ADA477" s="87"/>
      <c r="ADB477" s="87"/>
      <c r="ADC477" s="87"/>
      <c r="ADD477" s="87"/>
      <c r="ADE477" s="87"/>
      <c r="ADF477" s="87"/>
      <c r="ADG477" s="87"/>
      <c r="ADH477" s="87"/>
      <c r="ADI477" s="87"/>
      <c r="ADJ477" s="87"/>
      <c r="ADK477" s="87"/>
      <c r="ADL477" s="87"/>
      <c r="ADM477" s="87"/>
      <c r="ADN477" s="87"/>
      <c r="ADO477" s="87"/>
      <c r="ADP477" s="87"/>
      <c r="ADQ477" s="87"/>
      <c r="ADR477" s="87"/>
      <c r="ADS477" s="87"/>
      <c r="ADT477" s="87"/>
      <c r="ADU477" s="87"/>
      <c r="ADV477" s="87"/>
      <c r="ADW477" s="87"/>
      <c r="ADX477" s="87"/>
      <c r="ADY477" s="87"/>
      <c r="ADZ477" s="87"/>
      <c r="AEA477" s="87"/>
      <c r="AEB477" s="87"/>
      <c r="AEC477" s="87"/>
      <c r="AED477" s="87"/>
      <c r="AEE477" s="87"/>
      <c r="AEF477" s="87"/>
      <c r="AEG477" s="87"/>
      <c r="AEH477" s="87"/>
      <c r="AEI477" s="87"/>
      <c r="AEJ477" s="87"/>
      <c r="AEK477" s="87"/>
      <c r="AEL477" s="87"/>
      <c r="AEM477" s="87"/>
      <c r="AEN477" s="87"/>
      <c r="AEO477" s="87"/>
      <c r="AEP477" s="87"/>
      <c r="AEQ477" s="87"/>
      <c r="AER477" s="87"/>
      <c r="AES477" s="87"/>
      <c r="AET477" s="87"/>
      <c r="AEU477" s="87"/>
      <c r="AEV477" s="87"/>
      <c r="AEW477" s="87"/>
      <c r="AEX477" s="87"/>
      <c r="AEY477" s="87"/>
      <c r="AEZ477" s="87"/>
      <c r="AFA477" s="87"/>
      <c r="AFB477" s="87"/>
      <c r="AFC477" s="87"/>
      <c r="AFD477" s="87"/>
      <c r="AFE477" s="87"/>
      <c r="AFF477" s="87"/>
      <c r="AFG477" s="87"/>
      <c r="AFH477" s="87"/>
      <c r="AFI477" s="87"/>
      <c r="AFJ477" s="87"/>
      <c r="AFK477" s="87"/>
      <c r="AFL477" s="87"/>
      <c r="AFM477" s="87"/>
      <c r="AFN477" s="87"/>
      <c r="AFO477" s="87"/>
      <c r="AFP477" s="87"/>
      <c r="AFQ477" s="87"/>
      <c r="AFR477" s="87"/>
      <c r="AFS477" s="87"/>
      <c r="AFT477" s="87"/>
      <c r="AFU477" s="87"/>
      <c r="AFV477" s="87"/>
      <c r="AFW477" s="87"/>
      <c r="AFX477" s="87"/>
      <c r="AFY477" s="87"/>
      <c r="AFZ477" s="87"/>
      <c r="AGA477" s="87"/>
      <c r="AGB477" s="87"/>
      <c r="AGC477" s="87"/>
      <c r="AGD477" s="87"/>
      <c r="AGE477" s="87"/>
      <c r="AGF477" s="87"/>
      <c r="AGG477" s="87"/>
      <c r="AGH477" s="87"/>
      <c r="AGI477" s="87"/>
      <c r="AGJ477" s="87"/>
      <c r="AGK477" s="87"/>
      <c r="AGL477" s="87"/>
      <c r="AGM477" s="87"/>
      <c r="AGN477" s="87"/>
      <c r="AGO477" s="87"/>
      <c r="AGP477" s="87"/>
      <c r="AGQ477" s="87"/>
      <c r="AGR477" s="87"/>
      <c r="AGS477" s="87"/>
      <c r="AGT477" s="87"/>
      <c r="AGU477" s="87"/>
      <c r="AGV477" s="87"/>
      <c r="AGW477" s="87"/>
      <c r="AGX477" s="87"/>
      <c r="AGY477" s="87"/>
      <c r="AGZ477" s="87"/>
      <c r="AHA477" s="87"/>
      <c r="AHB477" s="87"/>
      <c r="AHC477" s="87"/>
      <c r="AHD477" s="87"/>
      <c r="AHE477" s="87"/>
      <c r="AHF477" s="87"/>
      <c r="AHG477" s="87"/>
      <c r="AHH477" s="87"/>
      <c r="AHI477" s="87"/>
      <c r="AHJ477" s="87"/>
      <c r="AHK477" s="87"/>
      <c r="AHL477" s="87"/>
      <c r="AHM477" s="87"/>
      <c r="AHN477" s="87"/>
      <c r="AHO477" s="87"/>
      <c r="AHP477" s="87"/>
      <c r="AHQ477" s="87"/>
      <c r="AHR477" s="87"/>
      <c r="AHS477" s="87"/>
      <c r="AHT477" s="87"/>
      <c r="AHU477" s="87"/>
      <c r="AHV477" s="87"/>
      <c r="AHW477" s="87"/>
      <c r="AHX477" s="87"/>
      <c r="AHY477" s="87"/>
      <c r="AHZ477" s="87"/>
      <c r="AIA477" s="87"/>
      <c r="AIB477" s="87"/>
      <c r="AIC477" s="87"/>
      <c r="AID477" s="87"/>
      <c r="AIE477" s="87"/>
      <c r="AIF477" s="87"/>
      <c r="AIG477" s="87"/>
      <c r="AIH477" s="87"/>
      <c r="AII477" s="87"/>
      <c r="AIJ477" s="87"/>
      <c r="AIK477" s="87"/>
      <c r="AIL477" s="87"/>
      <c r="AIM477" s="87"/>
      <c r="AIN477" s="87"/>
      <c r="AIO477" s="87"/>
      <c r="AIP477" s="87"/>
      <c r="AIQ477" s="87"/>
      <c r="AIR477" s="87"/>
      <c r="AIS477" s="87"/>
      <c r="AIT477" s="87"/>
      <c r="AIU477" s="87"/>
      <c r="AIV477" s="87"/>
      <c r="AIW477" s="87"/>
      <c r="AIX477" s="87"/>
      <c r="AIY477" s="87"/>
      <c r="AIZ477" s="87"/>
      <c r="AJA477" s="87"/>
      <c r="AJB477" s="87"/>
      <c r="AJC477" s="87"/>
      <c r="AJD477" s="87"/>
      <c r="AJE477" s="87"/>
      <c r="AJF477" s="87"/>
      <c r="AJG477" s="87"/>
      <c r="AJH477" s="87"/>
      <c r="AJI477" s="87"/>
      <c r="AJJ477" s="87"/>
      <c r="AJK477" s="87"/>
      <c r="AJL477" s="87"/>
      <c r="AJM477" s="87"/>
      <c r="AJN477" s="87"/>
      <c r="AJO477" s="87"/>
      <c r="AJP477" s="87"/>
      <c r="AJQ477" s="87"/>
      <c r="AJR477" s="87"/>
      <c r="AJS477" s="87"/>
      <c r="AJT477" s="87"/>
      <c r="AJU477" s="87"/>
      <c r="AJV477" s="87"/>
      <c r="AJW477" s="87"/>
      <c r="AJX477" s="87"/>
      <c r="AJY477" s="87"/>
      <c r="AJZ477" s="87"/>
      <c r="AKA477" s="87"/>
      <c r="AKB477" s="87"/>
      <c r="AKC477" s="87"/>
      <c r="AKD477" s="87"/>
      <c r="AKE477" s="87"/>
      <c r="AKF477" s="87"/>
      <c r="AKG477" s="87"/>
      <c r="AKH477" s="87"/>
      <c r="AKI477" s="87"/>
      <c r="AKJ477" s="87"/>
      <c r="AKK477" s="87"/>
      <c r="AKL477" s="87"/>
      <c r="AKM477" s="87"/>
      <c r="AKN477" s="87"/>
      <c r="AKO477" s="87"/>
      <c r="AKP477" s="87"/>
      <c r="AKQ477" s="87"/>
      <c r="AKR477" s="87"/>
      <c r="AKS477" s="87"/>
      <c r="AKT477" s="87"/>
      <c r="AKU477" s="87"/>
      <c r="AKV477" s="87"/>
      <c r="AKW477" s="87"/>
      <c r="AKX477" s="87"/>
      <c r="AKY477" s="87"/>
      <c r="AKZ477" s="87"/>
      <c r="ALA477" s="87"/>
      <c r="ALB477" s="87"/>
      <c r="ALC477" s="87"/>
      <c r="ALD477" s="87"/>
      <c r="ALE477" s="87"/>
      <c r="ALF477" s="87"/>
      <c r="ALG477" s="87"/>
      <c r="ALH477" s="87"/>
      <c r="ALI477" s="87"/>
      <c r="ALJ477" s="87"/>
      <c r="ALK477" s="87"/>
      <c r="ALL477" s="87"/>
      <c r="ALM477" s="87"/>
      <c r="ALN477" s="87"/>
      <c r="ALO477" s="87"/>
      <c r="ALP477" s="87"/>
      <c r="ALQ477" s="87"/>
      <c r="ALR477" s="87"/>
      <c r="ALS477" s="87"/>
      <c r="ALT477" s="87"/>
      <c r="ALU477" s="87"/>
      <c r="ALV477" s="87"/>
      <c r="ALW477" s="87"/>
      <c r="ALX477" s="87"/>
      <c r="ALY477" s="87"/>
      <c r="ALZ477" s="87"/>
      <c r="AMA477" s="87"/>
      <c r="AMB477" s="87"/>
      <c r="AMC477" s="87"/>
      <c r="AMD477" s="87"/>
      <c r="AME477" s="87"/>
      <c r="AMF477" s="87"/>
      <c r="AMG477" s="87"/>
      <c r="AMH477" s="87"/>
      <c r="AMI477" s="87"/>
      <c r="AMJ477" s="87"/>
      <c r="AMK477" s="87"/>
      <c r="AML477" s="87"/>
      <c r="AMM477" s="87"/>
      <c r="AMN477" s="87"/>
      <c r="AMO477" s="87"/>
      <c r="AMP477" s="87"/>
      <c r="AMQ477" s="87"/>
      <c r="AMR477" s="87"/>
      <c r="AMS477" s="87"/>
      <c r="AMT477" s="87"/>
      <c r="AMU477" s="87"/>
      <c r="AMV477" s="87"/>
      <c r="AMW477" s="87"/>
      <c r="AMX477" s="87"/>
      <c r="AMY477" s="87"/>
      <c r="AMZ477" s="87"/>
      <c r="ANA477" s="87"/>
      <c r="ANB477" s="87"/>
      <c r="ANC477" s="87"/>
      <c r="AND477" s="87"/>
      <c r="ANE477" s="87"/>
      <c r="ANF477" s="87"/>
      <c r="ANG477" s="87"/>
      <c r="ANH477" s="87"/>
      <c r="ANI477" s="87"/>
      <c r="ANJ477" s="87"/>
      <c r="ANK477" s="87"/>
      <c r="ANL477" s="87"/>
      <c r="ANM477" s="87"/>
      <c r="ANN477" s="87"/>
      <c r="ANO477" s="87"/>
      <c r="ANP477" s="87"/>
      <c r="ANQ477" s="87"/>
      <c r="ANR477" s="87"/>
      <c r="ANS477" s="87"/>
      <c r="ANT477" s="87"/>
      <c r="ANU477" s="87"/>
      <c r="ANV477" s="87"/>
      <c r="ANW477" s="87"/>
      <c r="ANX477" s="87"/>
      <c r="ANY477" s="87"/>
      <c r="ANZ477" s="87"/>
      <c r="AOA477" s="87"/>
      <c r="AOB477" s="87"/>
      <c r="AOC477" s="87"/>
      <c r="AOD477" s="87"/>
      <c r="AOE477" s="87"/>
      <c r="AOF477" s="87"/>
      <c r="AOG477" s="87"/>
      <c r="AOH477" s="87"/>
      <c r="AOI477" s="87"/>
      <c r="AOJ477" s="87"/>
      <c r="AOK477" s="87"/>
      <c r="AOL477" s="87"/>
      <c r="AOM477" s="87"/>
      <c r="AON477" s="87"/>
      <c r="AOO477" s="87"/>
      <c r="AOP477" s="87"/>
      <c r="AOQ477" s="87"/>
      <c r="AOR477" s="87"/>
      <c r="AOS477" s="87"/>
      <c r="AOT477" s="87"/>
      <c r="AOU477" s="87"/>
      <c r="AOV477" s="87"/>
      <c r="AOW477" s="87"/>
      <c r="AOX477" s="87"/>
      <c r="AOY477" s="87"/>
      <c r="AOZ477" s="87"/>
      <c r="APA477" s="87"/>
      <c r="APB477" s="87"/>
      <c r="APC477" s="87"/>
      <c r="APD477" s="87"/>
      <c r="APE477" s="87"/>
      <c r="APF477" s="87"/>
      <c r="APG477" s="87"/>
      <c r="APH477" s="87"/>
      <c r="API477" s="87"/>
      <c r="APJ477" s="87"/>
      <c r="APK477" s="87"/>
      <c r="APL477" s="87"/>
      <c r="APM477" s="87"/>
      <c r="APN477" s="87"/>
      <c r="APO477" s="87"/>
      <c r="APP477" s="87"/>
      <c r="APQ477" s="87"/>
      <c r="APR477" s="87"/>
      <c r="APS477" s="87"/>
      <c r="APT477" s="87"/>
      <c r="APU477" s="87"/>
      <c r="APV477" s="87"/>
      <c r="APW477" s="87"/>
      <c r="APX477" s="87"/>
      <c r="APY477" s="87"/>
      <c r="APZ477" s="87"/>
      <c r="AQA477" s="87"/>
      <c r="AQB477" s="87"/>
      <c r="AQC477" s="87"/>
      <c r="AQD477" s="87"/>
      <c r="AQE477" s="87"/>
      <c r="AQF477" s="87"/>
      <c r="AQG477" s="87"/>
      <c r="AQH477" s="87"/>
      <c r="AQI477" s="87"/>
      <c r="AQJ477" s="87"/>
      <c r="AQK477" s="87"/>
      <c r="AQL477" s="87"/>
      <c r="AQM477" s="87"/>
      <c r="AQN477" s="87"/>
      <c r="AQO477" s="87"/>
      <c r="AQP477" s="87"/>
      <c r="AQQ477" s="87"/>
      <c r="AQR477" s="87"/>
      <c r="AQS477" s="87"/>
      <c r="AQT477" s="87"/>
    </row>
    <row r="478" spans="1:1138" s="145" customFormat="1" x14ac:dyDescent="0.25">
      <c r="A478" s="93"/>
      <c r="B478" s="102"/>
      <c r="C478" s="110"/>
      <c r="D478" s="110"/>
      <c r="E478" s="110"/>
      <c r="F478" s="110"/>
      <c r="G478" s="138"/>
      <c r="H478" s="87"/>
      <c r="I478" s="87"/>
      <c r="J478" s="87"/>
      <c r="K478" s="87"/>
      <c r="L478" s="143"/>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87"/>
      <c r="AN478" s="87"/>
      <c r="AO478" s="87"/>
      <c r="AP478" s="87"/>
      <c r="AQ478" s="87"/>
      <c r="AR478" s="87"/>
      <c r="AS478" s="87"/>
      <c r="AT478" s="87"/>
      <c r="AU478" s="87"/>
      <c r="AV478" s="87"/>
      <c r="AW478" s="87"/>
      <c r="AX478" s="87"/>
      <c r="AY478" s="87"/>
      <c r="AZ478" s="87"/>
      <c r="BA478" s="87"/>
      <c r="BB478" s="87"/>
      <c r="BC478" s="87"/>
      <c r="BD478" s="87"/>
      <c r="BE478" s="87"/>
      <c r="BF478" s="87"/>
      <c r="BG478" s="87"/>
      <c r="BH478" s="87"/>
      <c r="BI478" s="87"/>
      <c r="BJ478" s="87"/>
      <c r="BK478" s="87"/>
      <c r="BL478" s="87"/>
      <c r="BM478" s="87"/>
      <c r="BN478" s="87"/>
      <c r="BO478" s="87"/>
      <c r="BP478" s="87"/>
      <c r="BQ478" s="87"/>
      <c r="BR478" s="87"/>
      <c r="BS478" s="87"/>
      <c r="BT478" s="87"/>
      <c r="BU478" s="87"/>
      <c r="BV478" s="87"/>
      <c r="BW478" s="87"/>
      <c r="BX478" s="87"/>
      <c r="BY478" s="87"/>
      <c r="BZ478" s="87"/>
      <c r="CA478" s="87"/>
      <c r="CB478" s="87"/>
      <c r="CC478" s="87"/>
      <c r="CD478" s="87"/>
      <c r="CE478" s="87"/>
      <c r="CF478" s="87"/>
      <c r="CG478" s="87"/>
      <c r="CH478" s="87"/>
      <c r="CI478" s="87"/>
      <c r="CJ478" s="87"/>
      <c r="CK478" s="87"/>
      <c r="CL478" s="87"/>
      <c r="CM478" s="87"/>
      <c r="CN478" s="87"/>
      <c r="CO478" s="87"/>
      <c r="CP478" s="87"/>
      <c r="CQ478" s="87"/>
      <c r="CR478" s="87"/>
      <c r="CS478" s="87"/>
      <c r="CT478" s="87"/>
      <c r="CU478" s="87"/>
      <c r="CV478" s="87"/>
      <c r="CW478" s="87"/>
      <c r="CX478" s="87"/>
      <c r="CY478" s="87"/>
      <c r="CZ478" s="87"/>
      <c r="DA478" s="87"/>
      <c r="DB478" s="87"/>
      <c r="DC478" s="87"/>
      <c r="DD478" s="87"/>
      <c r="DE478" s="87"/>
      <c r="DF478" s="87"/>
      <c r="DG478" s="87"/>
      <c r="DH478" s="87"/>
      <c r="DI478" s="87"/>
      <c r="DJ478" s="87"/>
      <c r="DK478" s="87"/>
      <c r="DL478" s="87"/>
      <c r="DM478" s="87"/>
      <c r="DN478" s="87"/>
      <c r="DO478" s="87"/>
      <c r="DP478" s="87"/>
      <c r="DQ478" s="87"/>
      <c r="DR478" s="87"/>
      <c r="DS478" s="87"/>
      <c r="DT478" s="87"/>
      <c r="DU478" s="87"/>
      <c r="DV478" s="87"/>
      <c r="DW478" s="87"/>
      <c r="DX478" s="87"/>
      <c r="DY478" s="87"/>
      <c r="DZ478" s="87"/>
      <c r="EA478" s="87"/>
      <c r="EB478" s="87"/>
      <c r="EC478" s="87"/>
      <c r="ED478" s="87"/>
      <c r="EE478" s="87"/>
      <c r="EF478" s="87"/>
      <c r="EG478" s="87"/>
      <c r="EH478" s="87"/>
      <c r="EI478" s="87"/>
      <c r="EJ478" s="87"/>
      <c r="EK478" s="87"/>
      <c r="EL478" s="87"/>
      <c r="EM478" s="87"/>
      <c r="EN478" s="87"/>
      <c r="EO478" s="87"/>
      <c r="EP478" s="87"/>
      <c r="EQ478" s="87"/>
      <c r="ER478" s="87"/>
      <c r="ES478" s="87"/>
      <c r="ET478" s="87"/>
      <c r="EU478" s="87"/>
      <c r="EV478" s="87"/>
      <c r="EW478" s="87"/>
      <c r="EX478" s="87"/>
      <c r="EY478" s="87"/>
      <c r="EZ478" s="87"/>
      <c r="FA478" s="87"/>
      <c r="FB478" s="87"/>
      <c r="FC478" s="87"/>
      <c r="FD478" s="87"/>
      <c r="FE478" s="87"/>
      <c r="FF478" s="87"/>
      <c r="FG478" s="87"/>
      <c r="FH478" s="87"/>
      <c r="FI478" s="87"/>
      <c r="FJ478" s="87"/>
      <c r="FK478" s="87"/>
      <c r="FL478" s="87"/>
      <c r="FM478" s="87"/>
      <c r="FN478" s="87"/>
      <c r="FO478" s="87"/>
      <c r="FP478" s="87"/>
      <c r="FQ478" s="87"/>
      <c r="FR478" s="87"/>
      <c r="FS478" s="87"/>
      <c r="FT478" s="87"/>
      <c r="FU478" s="87"/>
      <c r="FV478" s="87"/>
      <c r="FW478" s="87"/>
      <c r="FX478" s="87"/>
      <c r="FY478" s="87"/>
      <c r="FZ478" s="87"/>
      <c r="GA478" s="87"/>
      <c r="GB478" s="87"/>
      <c r="GC478" s="87"/>
      <c r="GD478" s="87"/>
      <c r="GE478" s="87"/>
      <c r="GF478" s="87"/>
      <c r="GG478" s="87"/>
      <c r="GH478" s="87"/>
      <c r="GI478" s="87"/>
      <c r="GJ478" s="87"/>
      <c r="GK478" s="87"/>
      <c r="GL478" s="87"/>
      <c r="GM478" s="87"/>
      <c r="GN478" s="87"/>
      <c r="GO478" s="87"/>
      <c r="GP478" s="87"/>
      <c r="GQ478" s="87"/>
      <c r="GR478" s="87"/>
      <c r="GS478" s="87"/>
      <c r="GT478" s="87"/>
      <c r="GU478" s="87"/>
      <c r="GV478" s="87"/>
      <c r="GW478" s="87"/>
      <c r="GX478" s="87"/>
      <c r="GY478" s="87"/>
      <c r="GZ478" s="87"/>
      <c r="HA478" s="87"/>
      <c r="HB478" s="87"/>
      <c r="HC478" s="87"/>
      <c r="HD478" s="87"/>
      <c r="HE478" s="87"/>
      <c r="HF478" s="87"/>
      <c r="HG478" s="87"/>
      <c r="HH478" s="87"/>
      <c r="HI478" s="87"/>
      <c r="HJ478" s="87"/>
      <c r="HK478" s="87"/>
      <c r="HL478" s="87"/>
      <c r="HM478" s="87"/>
      <c r="HN478" s="87"/>
      <c r="HO478" s="87"/>
      <c r="HP478" s="87"/>
      <c r="HQ478" s="87"/>
      <c r="HR478" s="87"/>
      <c r="HS478" s="87"/>
      <c r="HT478" s="87"/>
      <c r="HU478" s="87"/>
      <c r="HV478" s="87"/>
      <c r="HW478" s="87"/>
      <c r="HX478" s="87"/>
      <c r="HY478" s="87"/>
      <c r="HZ478" s="87"/>
      <c r="IA478" s="87"/>
      <c r="IB478" s="87"/>
      <c r="IC478" s="87"/>
      <c r="ID478" s="87"/>
      <c r="IE478" s="87"/>
      <c r="IF478" s="87"/>
      <c r="IG478" s="87"/>
      <c r="IH478" s="87"/>
      <c r="II478" s="87"/>
      <c r="IJ478" s="87"/>
      <c r="IK478" s="87"/>
      <c r="IL478" s="87"/>
      <c r="IM478" s="87"/>
      <c r="IN478" s="87"/>
      <c r="IO478" s="87"/>
      <c r="IP478" s="87"/>
      <c r="IQ478" s="87"/>
      <c r="IR478" s="87"/>
      <c r="IS478" s="87"/>
      <c r="IT478" s="87"/>
      <c r="IU478" s="87"/>
      <c r="IV478" s="87"/>
      <c r="IW478" s="87"/>
      <c r="IX478" s="87"/>
      <c r="IY478" s="87"/>
      <c r="IZ478" s="87"/>
      <c r="JA478" s="87"/>
      <c r="JB478" s="87"/>
      <c r="JC478" s="87"/>
      <c r="JD478" s="87"/>
      <c r="JE478" s="87"/>
      <c r="JF478" s="87"/>
      <c r="JG478" s="87"/>
      <c r="JH478" s="87"/>
      <c r="JI478" s="87"/>
      <c r="JJ478" s="87"/>
      <c r="JK478" s="87"/>
      <c r="JL478" s="87"/>
      <c r="JM478" s="87"/>
      <c r="JN478" s="87"/>
      <c r="JO478" s="87"/>
      <c r="JP478" s="87"/>
      <c r="JQ478" s="87"/>
      <c r="JR478" s="87"/>
      <c r="JS478" s="87"/>
      <c r="JT478" s="87"/>
      <c r="JU478" s="87"/>
      <c r="JV478" s="87"/>
      <c r="JW478" s="87"/>
      <c r="JX478" s="87"/>
      <c r="JY478" s="87"/>
      <c r="JZ478" s="87"/>
      <c r="KA478" s="87"/>
      <c r="KB478" s="87"/>
      <c r="KC478" s="87"/>
      <c r="KD478" s="87"/>
      <c r="KE478" s="87"/>
      <c r="KF478" s="87"/>
      <c r="KG478" s="87"/>
      <c r="KH478" s="87"/>
      <c r="KI478" s="87"/>
      <c r="KJ478" s="87"/>
      <c r="KK478" s="87"/>
      <c r="KL478" s="87"/>
      <c r="KM478" s="87"/>
      <c r="KN478" s="87"/>
      <c r="KO478" s="87"/>
      <c r="KP478" s="87"/>
      <c r="KQ478" s="87"/>
      <c r="KR478" s="87"/>
      <c r="KS478" s="87"/>
      <c r="KT478" s="87"/>
      <c r="KU478" s="87"/>
      <c r="KV478" s="87"/>
      <c r="KW478" s="87"/>
      <c r="KX478" s="87"/>
      <c r="KY478" s="87"/>
      <c r="KZ478" s="87"/>
      <c r="LA478" s="87"/>
      <c r="LB478" s="87"/>
      <c r="LC478" s="87"/>
      <c r="LD478" s="87"/>
      <c r="LE478" s="87"/>
      <c r="LF478" s="87"/>
      <c r="LG478" s="87"/>
      <c r="LH478" s="87"/>
      <c r="LI478" s="87"/>
      <c r="LJ478" s="87"/>
      <c r="LK478" s="87"/>
      <c r="LL478" s="87"/>
      <c r="LM478" s="87"/>
      <c r="LN478" s="87"/>
      <c r="LO478" s="87"/>
      <c r="LP478" s="87"/>
      <c r="LQ478" s="87"/>
      <c r="LR478" s="87"/>
      <c r="LS478" s="87"/>
      <c r="LT478" s="87"/>
      <c r="LU478" s="87"/>
      <c r="LV478" s="87"/>
      <c r="LW478" s="87"/>
      <c r="LX478" s="87"/>
      <c r="LY478" s="87"/>
      <c r="LZ478" s="87"/>
      <c r="MA478" s="87"/>
      <c r="MB478" s="87"/>
      <c r="MC478" s="87"/>
      <c r="MD478" s="87"/>
      <c r="ME478" s="87"/>
      <c r="MF478" s="87"/>
      <c r="MG478" s="87"/>
      <c r="MH478" s="87"/>
      <c r="MI478" s="87"/>
      <c r="MJ478" s="87"/>
      <c r="MK478" s="87"/>
      <c r="ML478" s="87"/>
      <c r="MM478" s="87"/>
      <c r="MN478" s="87"/>
      <c r="MO478" s="87"/>
      <c r="MP478" s="87"/>
      <c r="MQ478" s="87"/>
      <c r="MR478" s="87"/>
      <c r="MS478" s="87"/>
      <c r="MT478" s="87"/>
      <c r="MU478" s="87"/>
      <c r="MV478" s="87"/>
      <c r="MW478" s="87"/>
      <c r="MX478" s="87"/>
      <c r="MY478" s="87"/>
      <c r="MZ478" s="87"/>
      <c r="NA478" s="87"/>
      <c r="NB478" s="87"/>
      <c r="NC478" s="87"/>
      <c r="ND478" s="87"/>
      <c r="NE478" s="87"/>
      <c r="NF478" s="87"/>
      <c r="NG478" s="87"/>
      <c r="NH478" s="87"/>
      <c r="NI478" s="87"/>
      <c r="NJ478" s="87"/>
      <c r="NK478" s="87"/>
      <c r="NL478" s="87"/>
      <c r="NM478" s="87"/>
      <c r="NN478" s="87"/>
      <c r="NO478" s="87"/>
      <c r="NP478" s="87"/>
      <c r="NQ478" s="87"/>
      <c r="NR478" s="87"/>
      <c r="NS478" s="87"/>
      <c r="NT478" s="87"/>
      <c r="NU478" s="87"/>
      <c r="NV478" s="87"/>
      <c r="NW478" s="87"/>
      <c r="NX478" s="87"/>
      <c r="NY478" s="87"/>
      <c r="NZ478" s="87"/>
      <c r="OA478" s="87"/>
      <c r="OB478" s="87"/>
      <c r="OC478" s="87"/>
      <c r="OD478" s="87"/>
      <c r="OE478" s="87"/>
      <c r="OF478" s="87"/>
      <c r="OG478" s="87"/>
      <c r="OH478" s="87"/>
      <c r="OI478" s="87"/>
      <c r="OJ478" s="87"/>
      <c r="OK478" s="87"/>
      <c r="OL478" s="87"/>
      <c r="OM478" s="87"/>
      <c r="ON478" s="87"/>
      <c r="OO478" s="87"/>
      <c r="OP478" s="87"/>
      <c r="OQ478" s="87"/>
      <c r="OR478" s="87"/>
      <c r="OS478" s="87"/>
      <c r="OT478" s="87"/>
      <c r="OU478" s="87"/>
      <c r="OV478" s="87"/>
      <c r="OW478" s="87"/>
      <c r="OX478" s="87"/>
      <c r="OY478" s="87"/>
      <c r="OZ478" s="87"/>
      <c r="PA478" s="87"/>
      <c r="PB478" s="87"/>
      <c r="PC478" s="87"/>
      <c r="PD478" s="87"/>
      <c r="PE478" s="87"/>
      <c r="PF478" s="87"/>
      <c r="PG478" s="87"/>
      <c r="PH478" s="87"/>
      <c r="PI478" s="87"/>
      <c r="PJ478" s="87"/>
      <c r="PK478" s="87"/>
      <c r="PL478" s="87"/>
      <c r="PM478" s="87"/>
      <c r="PN478" s="87"/>
      <c r="PO478" s="87"/>
      <c r="PP478" s="87"/>
      <c r="PQ478" s="87"/>
      <c r="PR478" s="87"/>
      <c r="PS478" s="87"/>
      <c r="PT478" s="87"/>
      <c r="PU478" s="87"/>
      <c r="PV478" s="87"/>
      <c r="PW478" s="87"/>
      <c r="PX478" s="87"/>
      <c r="PY478" s="87"/>
      <c r="PZ478" s="87"/>
      <c r="QA478" s="87"/>
      <c r="QB478" s="87"/>
      <c r="QC478" s="87"/>
      <c r="QD478" s="87"/>
      <c r="QE478" s="87"/>
      <c r="QF478" s="87"/>
      <c r="QG478" s="87"/>
      <c r="QH478" s="87"/>
      <c r="QI478" s="87"/>
      <c r="QJ478" s="87"/>
      <c r="QK478" s="87"/>
      <c r="QL478" s="87"/>
      <c r="QM478" s="87"/>
      <c r="QN478" s="87"/>
      <c r="QO478" s="87"/>
      <c r="QP478" s="87"/>
      <c r="QQ478" s="87"/>
      <c r="QR478" s="87"/>
      <c r="QS478" s="87"/>
      <c r="QT478" s="87"/>
      <c r="QU478" s="87"/>
      <c r="QV478" s="87"/>
      <c r="QW478" s="87"/>
      <c r="QX478" s="87"/>
      <c r="QY478" s="87"/>
      <c r="QZ478" s="87"/>
      <c r="RA478" s="87"/>
      <c r="RB478" s="87"/>
      <c r="RC478" s="87"/>
      <c r="RD478" s="87"/>
      <c r="RE478" s="87"/>
      <c r="RF478" s="87"/>
      <c r="RG478" s="87"/>
      <c r="RH478" s="87"/>
      <c r="RI478" s="87"/>
      <c r="RJ478" s="87"/>
      <c r="RK478" s="87"/>
      <c r="RL478" s="87"/>
      <c r="RM478" s="87"/>
      <c r="RN478" s="87"/>
      <c r="RO478" s="87"/>
      <c r="RP478" s="87"/>
      <c r="RQ478" s="87"/>
      <c r="RR478" s="87"/>
      <c r="RS478" s="87"/>
      <c r="RT478" s="87"/>
      <c r="RU478" s="87"/>
      <c r="RV478" s="87"/>
      <c r="RW478" s="87"/>
      <c r="RX478" s="87"/>
      <c r="RY478" s="87"/>
      <c r="RZ478" s="87"/>
      <c r="SA478" s="87"/>
      <c r="SB478" s="87"/>
      <c r="SC478" s="87"/>
      <c r="SD478" s="87"/>
      <c r="SE478" s="87"/>
      <c r="SF478" s="87"/>
      <c r="SG478" s="87"/>
      <c r="SH478" s="87"/>
      <c r="SI478" s="87"/>
      <c r="SJ478" s="87"/>
      <c r="SK478" s="87"/>
      <c r="SL478" s="87"/>
      <c r="SM478" s="87"/>
      <c r="SN478" s="87"/>
      <c r="SO478" s="87"/>
      <c r="SP478" s="87"/>
      <c r="SQ478" s="87"/>
      <c r="SR478" s="87"/>
      <c r="SS478" s="87"/>
      <c r="ST478" s="87"/>
      <c r="SU478" s="87"/>
      <c r="SV478" s="87"/>
      <c r="SW478" s="87"/>
      <c r="SX478" s="87"/>
      <c r="SY478" s="87"/>
      <c r="SZ478" s="87"/>
      <c r="TA478" s="87"/>
      <c r="TB478" s="87"/>
      <c r="TC478" s="87"/>
      <c r="TD478" s="87"/>
      <c r="TE478" s="87"/>
      <c r="TF478" s="87"/>
      <c r="TG478" s="87"/>
      <c r="TH478" s="87"/>
      <c r="TI478" s="87"/>
      <c r="TJ478" s="87"/>
      <c r="TK478" s="87"/>
      <c r="TL478" s="87"/>
      <c r="TM478" s="87"/>
      <c r="TN478" s="87"/>
      <c r="TO478" s="87"/>
      <c r="TP478" s="87"/>
      <c r="TQ478" s="87"/>
      <c r="TR478" s="87"/>
      <c r="TS478" s="87"/>
      <c r="TT478" s="87"/>
      <c r="TU478" s="87"/>
      <c r="TV478" s="87"/>
      <c r="TW478" s="87"/>
      <c r="TX478" s="87"/>
      <c r="TY478" s="87"/>
      <c r="TZ478" s="87"/>
      <c r="UA478" s="87"/>
      <c r="UB478" s="87"/>
      <c r="UC478" s="87"/>
      <c r="UD478" s="87"/>
      <c r="UE478" s="87"/>
      <c r="UF478" s="87"/>
      <c r="UG478" s="87"/>
      <c r="UH478" s="87"/>
      <c r="UI478" s="87"/>
      <c r="UJ478" s="87"/>
      <c r="UK478" s="87"/>
      <c r="UL478" s="87"/>
      <c r="UM478" s="87"/>
      <c r="UN478" s="87"/>
      <c r="UO478" s="87"/>
      <c r="UP478" s="87"/>
      <c r="UQ478" s="87"/>
      <c r="UR478" s="87"/>
      <c r="US478" s="87"/>
      <c r="UT478" s="87"/>
      <c r="UU478" s="87"/>
      <c r="UV478" s="87"/>
      <c r="UW478" s="87"/>
      <c r="UX478" s="87"/>
      <c r="UY478" s="87"/>
      <c r="UZ478" s="87"/>
      <c r="VA478" s="87"/>
      <c r="VB478" s="87"/>
      <c r="VC478" s="87"/>
      <c r="VD478" s="87"/>
      <c r="VE478" s="87"/>
      <c r="VF478" s="87"/>
      <c r="VG478" s="87"/>
      <c r="VH478" s="87"/>
      <c r="VI478" s="87"/>
      <c r="VJ478" s="87"/>
      <c r="VK478" s="87"/>
      <c r="VL478" s="87"/>
      <c r="VM478" s="87"/>
      <c r="VN478" s="87"/>
      <c r="VO478" s="87"/>
      <c r="VP478" s="87"/>
      <c r="VQ478" s="87"/>
      <c r="VR478" s="87"/>
      <c r="VS478" s="87"/>
      <c r="VT478" s="87"/>
      <c r="VU478" s="87"/>
      <c r="VV478" s="87"/>
      <c r="VW478" s="87"/>
      <c r="VX478" s="87"/>
      <c r="VY478" s="87"/>
      <c r="VZ478" s="87"/>
      <c r="WA478" s="87"/>
      <c r="WB478" s="87"/>
      <c r="WC478" s="87"/>
      <c r="WD478" s="87"/>
      <c r="WE478" s="87"/>
      <c r="WF478" s="87"/>
      <c r="WG478" s="87"/>
      <c r="WH478" s="87"/>
      <c r="WI478" s="87"/>
      <c r="WJ478" s="87"/>
      <c r="WK478" s="87"/>
      <c r="WL478" s="87"/>
      <c r="WM478" s="87"/>
      <c r="WN478" s="87"/>
      <c r="WO478" s="87"/>
      <c r="WP478" s="87"/>
      <c r="WQ478" s="87"/>
      <c r="WR478" s="87"/>
      <c r="WS478" s="87"/>
      <c r="WT478" s="87"/>
      <c r="WU478" s="87"/>
      <c r="WV478" s="87"/>
      <c r="WW478" s="87"/>
      <c r="WX478" s="87"/>
      <c r="WY478" s="87"/>
      <c r="WZ478" s="87"/>
      <c r="XA478" s="87"/>
      <c r="XB478" s="87"/>
      <c r="XC478" s="87"/>
      <c r="XD478" s="87"/>
      <c r="XE478" s="87"/>
      <c r="XF478" s="87"/>
      <c r="XG478" s="87"/>
      <c r="XH478" s="87"/>
      <c r="XI478" s="87"/>
      <c r="XJ478" s="87"/>
      <c r="XK478" s="87"/>
      <c r="XL478" s="87"/>
      <c r="XM478" s="87"/>
      <c r="XN478" s="87"/>
      <c r="XO478" s="87"/>
      <c r="XP478" s="87"/>
      <c r="XQ478" s="87"/>
      <c r="XR478" s="87"/>
      <c r="XS478" s="87"/>
      <c r="XT478" s="87"/>
      <c r="XU478" s="87"/>
      <c r="XV478" s="87"/>
      <c r="XW478" s="87"/>
      <c r="XX478" s="87"/>
      <c r="XY478" s="87"/>
      <c r="XZ478" s="87"/>
      <c r="YA478" s="87"/>
      <c r="YB478" s="87"/>
      <c r="YC478" s="87"/>
      <c r="YD478" s="87"/>
      <c r="YE478" s="87"/>
      <c r="YF478" s="87"/>
      <c r="YG478" s="87"/>
      <c r="YH478" s="87"/>
      <c r="YI478" s="87"/>
      <c r="YJ478" s="87"/>
      <c r="YK478" s="87"/>
      <c r="YL478" s="87"/>
      <c r="YM478" s="87"/>
      <c r="YN478" s="87"/>
      <c r="YO478" s="87"/>
      <c r="YP478" s="87"/>
      <c r="YQ478" s="87"/>
      <c r="YR478" s="87"/>
      <c r="YS478" s="87"/>
      <c r="YT478" s="87"/>
      <c r="YU478" s="87"/>
      <c r="YV478" s="87"/>
      <c r="YW478" s="87"/>
      <c r="YX478" s="87"/>
      <c r="YY478" s="87"/>
      <c r="YZ478" s="87"/>
      <c r="ZA478" s="87"/>
      <c r="ZB478" s="87"/>
      <c r="ZC478" s="87"/>
      <c r="ZD478" s="87"/>
      <c r="ZE478" s="87"/>
      <c r="ZF478" s="87"/>
      <c r="ZG478" s="87"/>
      <c r="ZH478" s="87"/>
      <c r="ZI478" s="87"/>
      <c r="ZJ478" s="87"/>
      <c r="ZK478" s="87"/>
      <c r="ZL478" s="87"/>
      <c r="ZM478" s="87"/>
      <c r="ZN478" s="87"/>
      <c r="ZO478" s="87"/>
      <c r="ZP478" s="87"/>
      <c r="ZQ478" s="87"/>
      <c r="ZR478" s="87"/>
      <c r="ZS478" s="87"/>
      <c r="ZT478" s="87"/>
      <c r="ZU478" s="87"/>
      <c r="ZV478" s="87"/>
      <c r="ZW478" s="87"/>
      <c r="ZX478" s="87"/>
      <c r="ZY478" s="87"/>
      <c r="ZZ478" s="87"/>
      <c r="AAA478" s="87"/>
      <c r="AAB478" s="87"/>
      <c r="AAC478" s="87"/>
      <c r="AAD478" s="87"/>
      <c r="AAE478" s="87"/>
      <c r="AAF478" s="87"/>
      <c r="AAG478" s="87"/>
      <c r="AAH478" s="87"/>
      <c r="AAI478" s="87"/>
      <c r="AAJ478" s="87"/>
      <c r="AAK478" s="87"/>
      <c r="AAL478" s="87"/>
      <c r="AAM478" s="87"/>
      <c r="AAN478" s="87"/>
      <c r="AAO478" s="87"/>
      <c r="AAP478" s="87"/>
      <c r="AAQ478" s="87"/>
      <c r="AAR478" s="87"/>
      <c r="AAS478" s="87"/>
      <c r="AAT478" s="87"/>
      <c r="AAU478" s="87"/>
      <c r="AAV478" s="87"/>
      <c r="AAW478" s="87"/>
      <c r="AAX478" s="87"/>
      <c r="AAY478" s="87"/>
      <c r="AAZ478" s="87"/>
      <c r="ABA478" s="87"/>
      <c r="ABB478" s="87"/>
      <c r="ABC478" s="87"/>
      <c r="ABD478" s="87"/>
      <c r="ABE478" s="87"/>
      <c r="ABF478" s="87"/>
      <c r="ABG478" s="87"/>
      <c r="ABH478" s="87"/>
      <c r="ABI478" s="87"/>
      <c r="ABJ478" s="87"/>
      <c r="ABK478" s="87"/>
      <c r="ABL478" s="87"/>
      <c r="ABM478" s="87"/>
      <c r="ABN478" s="87"/>
      <c r="ABO478" s="87"/>
      <c r="ABP478" s="87"/>
      <c r="ABQ478" s="87"/>
      <c r="ABR478" s="87"/>
      <c r="ABS478" s="87"/>
      <c r="ABT478" s="87"/>
      <c r="ABU478" s="87"/>
      <c r="ABV478" s="87"/>
      <c r="ABW478" s="87"/>
      <c r="ABX478" s="87"/>
      <c r="ABY478" s="87"/>
      <c r="ABZ478" s="87"/>
      <c r="ACA478" s="87"/>
      <c r="ACB478" s="87"/>
      <c r="ACC478" s="87"/>
      <c r="ACD478" s="87"/>
      <c r="ACE478" s="87"/>
      <c r="ACF478" s="87"/>
      <c r="ACG478" s="87"/>
      <c r="ACH478" s="87"/>
      <c r="ACI478" s="87"/>
      <c r="ACJ478" s="87"/>
      <c r="ACK478" s="87"/>
      <c r="ACL478" s="87"/>
      <c r="ACM478" s="87"/>
      <c r="ACN478" s="87"/>
      <c r="ACO478" s="87"/>
      <c r="ACP478" s="87"/>
      <c r="ACQ478" s="87"/>
      <c r="ACR478" s="87"/>
      <c r="ACS478" s="87"/>
      <c r="ACT478" s="87"/>
      <c r="ACU478" s="87"/>
      <c r="ACV478" s="87"/>
      <c r="ACW478" s="87"/>
      <c r="ACX478" s="87"/>
      <c r="ACY478" s="87"/>
      <c r="ACZ478" s="87"/>
      <c r="ADA478" s="87"/>
      <c r="ADB478" s="87"/>
      <c r="ADC478" s="87"/>
      <c r="ADD478" s="87"/>
      <c r="ADE478" s="87"/>
      <c r="ADF478" s="87"/>
      <c r="ADG478" s="87"/>
      <c r="ADH478" s="87"/>
      <c r="ADI478" s="87"/>
      <c r="ADJ478" s="87"/>
      <c r="ADK478" s="87"/>
      <c r="ADL478" s="87"/>
      <c r="ADM478" s="87"/>
      <c r="ADN478" s="87"/>
      <c r="ADO478" s="87"/>
      <c r="ADP478" s="87"/>
      <c r="ADQ478" s="87"/>
      <c r="ADR478" s="87"/>
      <c r="ADS478" s="87"/>
      <c r="ADT478" s="87"/>
      <c r="ADU478" s="87"/>
      <c r="ADV478" s="87"/>
      <c r="ADW478" s="87"/>
      <c r="ADX478" s="87"/>
      <c r="ADY478" s="87"/>
      <c r="ADZ478" s="87"/>
      <c r="AEA478" s="87"/>
      <c r="AEB478" s="87"/>
      <c r="AEC478" s="87"/>
      <c r="AED478" s="87"/>
      <c r="AEE478" s="87"/>
      <c r="AEF478" s="87"/>
      <c r="AEG478" s="87"/>
      <c r="AEH478" s="87"/>
      <c r="AEI478" s="87"/>
      <c r="AEJ478" s="87"/>
      <c r="AEK478" s="87"/>
      <c r="AEL478" s="87"/>
      <c r="AEM478" s="87"/>
      <c r="AEN478" s="87"/>
      <c r="AEO478" s="87"/>
      <c r="AEP478" s="87"/>
      <c r="AEQ478" s="87"/>
      <c r="AER478" s="87"/>
      <c r="AES478" s="87"/>
      <c r="AET478" s="87"/>
      <c r="AEU478" s="87"/>
      <c r="AEV478" s="87"/>
      <c r="AEW478" s="87"/>
      <c r="AEX478" s="87"/>
      <c r="AEY478" s="87"/>
      <c r="AEZ478" s="87"/>
      <c r="AFA478" s="87"/>
      <c r="AFB478" s="87"/>
      <c r="AFC478" s="87"/>
      <c r="AFD478" s="87"/>
      <c r="AFE478" s="87"/>
      <c r="AFF478" s="87"/>
      <c r="AFG478" s="87"/>
      <c r="AFH478" s="87"/>
      <c r="AFI478" s="87"/>
      <c r="AFJ478" s="87"/>
      <c r="AFK478" s="87"/>
      <c r="AFL478" s="87"/>
      <c r="AFM478" s="87"/>
      <c r="AFN478" s="87"/>
      <c r="AFO478" s="87"/>
      <c r="AFP478" s="87"/>
      <c r="AFQ478" s="87"/>
      <c r="AFR478" s="87"/>
      <c r="AFS478" s="87"/>
      <c r="AFT478" s="87"/>
      <c r="AFU478" s="87"/>
      <c r="AFV478" s="87"/>
      <c r="AFW478" s="87"/>
      <c r="AFX478" s="87"/>
      <c r="AFY478" s="87"/>
      <c r="AFZ478" s="87"/>
      <c r="AGA478" s="87"/>
      <c r="AGB478" s="87"/>
      <c r="AGC478" s="87"/>
      <c r="AGD478" s="87"/>
      <c r="AGE478" s="87"/>
      <c r="AGF478" s="87"/>
      <c r="AGG478" s="87"/>
      <c r="AGH478" s="87"/>
      <c r="AGI478" s="87"/>
      <c r="AGJ478" s="87"/>
      <c r="AGK478" s="87"/>
      <c r="AGL478" s="87"/>
      <c r="AGM478" s="87"/>
      <c r="AGN478" s="87"/>
      <c r="AGO478" s="87"/>
      <c r="AGP478" s="87"/>
      <c r="AGQ478" s="87"/>
      <c r="AGR478" s="87"/>
      <c r="AGS478" s="87"/>
      <c r="AGT478" s="87"/>
      <c r="AGU478" s="87"/>
      <c r="AGV478" s="87"/>
      <c r="AGW478" s="87"/>
      <c r="AGX478" s="87"/>
      <c r="AGY478" s="87"/>
      <c r="AGZ478" s="87"/>
      <c r="AHA478" s="87"/>
      <c r="AHB478" s="87"/>
      <c r="AHC478" s="87"/>
      <c r="AHD478" s="87"/>
      <c r="AHE478" s="87"/>
      <c r="AHF478" s="87"/>
      <c r="AHG478" s="87"/>
      <c r="AHH478" s="87"/>
      <c r="AHI478" s="87"/>
      <c r="AHJ478" s="87"/>
      <c r="AHK478" s="87"/>
      <c r="AHL478" s="87"/>
      <c r="AHM478" s="87"/>
      <c r="AHN478" s="87"/>
      <c r="AHO478" s="87"/>
      <c r="AHP478" s="87"/>
      <c r="AHQ478" s="87"/>
      <c r="AHR478" s="87"/>
      <c r="AHS478" s="87"/>
      <c r="AHT478" s="87"/>
      <c r="AHU478" s="87"/>
      <c r="AHV478" s="87"/>
      <c r="AHW478" s="87"/>
      <c r="AHX478" s="87"/>
      <c r="AHY478" s="87"/>
      <c r="AHZ478" s="87"/>
      <c r="AIA478" s="87"/>
      <c r="AIB478" s="87"/>
      <c r="AIC478" s="87"/>
      <c r="AID478" s="87"/>
      <c r="AIE478" s="87"/>
      <c r="AIF478" s="87"/>
      <c r="AIG478" s="87"/>
      <c r="AIH478" s="87"/>
      <c r="AII478" s="87"/>
      <c r="AIJ478" s="87"/>
      <c r="AIK478" s="87"/>
      <c r="AIL478" s="87"/>
      <c r="AIM478" s="87"/>
      <c r="AIN478" s="87"/>
      <c r="AIO478" s="87"/>
      <c r="AIP478" s="87"/>
      <c r="AIQ478" s="87"/>
      <c r="AIR478" s="87"/>
      <c r="AIS478" s="87"/>
      <c r="AIT478" s="87"/>
      <c r="AIU478" s="87"/>
      <c r="AIV478" s="87"/>
      <c r="AIW478" s="87"/>
      <c r="AIX478" s="87"/>
      <c r="AIY478" s="87"/>
      <c r="AIZ478" s="87"/>
      <c r="AJA478" s="87"/>
      <c r="AJB478" s="87"/>
      <c r="AJC478" s="87"/>
      <c r="AJD478" s="87"/>
      <c r="AJE478" s="87"/>
      <c r="AJF478" s="87"/>
      <c r="AJG478" s="87"/>
      <c r="AJH478" s="87"/>
      <c r="AJI478" s="87"/>
      <c r="AJJ478" s="87"/>
      <c r="AJK478" s="87"/>
      <c r="AJL478" s="87"/>
      <c r="AJM478" s="87"/>
      <c r="AJN478" s="87"/>
      <c r="AJO478" s="87"/>
      <c r="AJP478" s="87"/>
      <c r="AJQ478" s="87"/>
      <c r="AJR478" s="87"/>
      <c r="AJS478" s="87"/>
      <c r="AJT478" s="87"/>
      <c r="AJU478" s="87"/>
      <c r="AJV478" s="87"/>
      <c r="AJW478" s="87"/>
      <c r="AJX478" s="87"/>
      <c r="AJY478" s="87"/>
      <c r="AJZ478" s="87"/>
      <c r="AKA478" s="87"/>
      <c r="AKB478" s="87"/>
      <c r="AKC478" s="87"/>
      <c r="AKD478" s="87"/>
      <c r="AKE478" s="87"/>
      <c r="AKF478" s="87"/>
      <c r="AKG478" s="87"/>
      <c r="AKH478" s="87"/>
      <c r="AKI478" s="87"/>
      <c r="AKJ478" s="87"/>
      <c r="AKK478" s="87"/>
      <c r="AKL478" s="87"/>
      <c r="AKM478" s="87"/>
      <c r="AKN478" s="87"/>
      <c r="AKO478" s="87"/>
      <c r="AKP478" s="87"/>
      <c r="AKQ478" s="87"/>
      <c r="AKR478" s="87"/>
      <c r="AKS478" s="87"/>
      <c r="AKT478" s="87"/>
      <c r="AKU478" s="87"/>
      <c r="AKV478" s="87"/>
      <c r="AKW478" s="87"/>
      <c r="AKX478" s="87"/>
      <c r="AKY478" s="87"/>
      <c r="AKZ478" s="87"/>
      <c r="ALA478" s="87"/>
      <c r="ALB478" s="87"/>
      <c r="ALC478" s="87"/>
      <c r="ALD478" s="87"/>
      <c r="ALE478" s="87"/>
      <c r="ALF478" s="87"/>
      <c r="ALG478" s="87"/>
      <c r="ALH478" s="87"/>
      <c r="ALI478" s="87"/>
      <c r="ALJ478" s="87"/>
      <c r="ALK478" s="87"/>
      <c r="ALL478" s="87"/>
      <c r="ALM478" s="87"/>
      <c r="ALN478" s="87"/>
      <c r="ALO478" s="87"/>
      <c r="ALP478" s="87"/>
      <c r="ALQ478" s="87"/>
      <c r="ALR478" s="87"/>
      <c r="ALS478" s="87"/>
      <c r="ALT478" s="87"/>
      <c r="ALU478" s="87"/>
      <c r="ALV478" s="87"/>
      <c r="ALW478" s="87"/>
      <c r="ALX478" s="87"/>
      <c r="ALY478" s="87"/>
      <c r="ALZ478" s="87"/>
      <c r="AMA478" s="87"/>
      <c r="AMB478" s="87"/>
      <c r="AMC478" s="87"/>
      <c r="AMD478" s="87"/>
      <c r="AME478" s="87"/>
      <c r="AMF478" s="87"/>
      <c r="AMG478" s="87"/>
      <c r="AMH478" s="87"/>
      <c r="AMI478" s="87"/>
      <c r="AMJ478" s="87"/>
      <c r="AMK478" s="87"/>
      <c r="AML478" s="87"/>
      <c r="AMM478" s="87"/>
      <c r="AMN478" s="87"/>
      <c r="AMO478" s="87"/>
      <c r="AMP478" s="87"/>
      <c r="AMQ478" s="87"/>
      <c r="AMR478" s="87"/>
      <c r="AMS478" s="87"/>
      <c r="AMT478" s="87"/>
      <c r="AMU478" s="87"/>
      <c r="AMV478" s="87"/>
      <c r="AMW478" s="87"/>
      <c r="AMX478" s="87"/>
      <c r="AMY478" s="87"/>
      <c r="AMZ478" s="87"/>
      <c r="ANA478" s="87"/>
      <c r="ANB478" s="87"/>
      <c r="ANC478" s="87"/>
      <c r="AND478" s="87"/>
      <c r="ANE478" s="87"/>
      <c r="ANF478" s="87"/>
      <c r="ANG478" s="87"/>
      <c r="ANH478" s="87"/>
      <c r="ANI478" s="87"/>
      <c r="ANJ478" s="87"/>
      <c r="ANK478" s="87"/>
      <c r="ANL478" s="87"/>
      <c r="ANM478" s="87"/>
      <c r="ANN478" s="87"/>
      <c r="ANO478" s="87"/>
      <c r="ANP478" s="87"/>
      <c r="ANQ478" s="87"/>
      <c r="ANR478" s="87"/>
      <c r="ANS478" s="87"/>
      <c r="ANT478" s="87"/>
      <c r="ANU478" s="87"/>
      <c r="ANV478" s="87"/>
      <c r="ANW478" s="87"/>
      <c r="ANX478" s="87"/>
      <c r="ANY478" s="87"/>
      <c r="ANZ478" s="87"/>
      <c r="AOA478" s="87"/>
      <c r="AOB478" s="87"/>
      <c r="AOC478" s="87"/>
      <c r="AOD478" s="87"/>
      <c r="AOE478" s="87"/>
      <c r="AOF478" s="87"/>
      <c r="AOG478" s="87"/>
      <c r="AOH478" s="87"/>
      <c r="AOI478" s="87"/>
      <c r="AOJ478" s="87"/>
      <c r="AOK478" s="87"/>
      <c r="AOL478" s="87"/>
      <c r="AOM478" s="87"/>
      <c r="AON478" s="87"/>
      <c r="AOO478" s="87"/>
      <c r="AOP478" s="87"/>
      <c r="AOQ478" s="87"/>
      <c r="AOR478" s="87"/>
      <c r="AOS478" s="87"/>
      <c r="AOT478" s="87"/>
      <c r="AOU478" s="87"/>
      <c r="AOV478" s="87"/>
      <c r="AOW478" s="87"/>
      <c r="AOX478" s="87"/>
      <c r="AOY478" s="87"/>
      <c r="AOZ478" s="87"/>
      <c r="APA478" s="87"/>
      <c r="APB478" s="87"/>
      <c r="APC478" s="87"/>
      <c r="APD478" s="87"/>
      <c r="APE478" s="87"/>
      <c r="APF478" s="87"/>
      <c r="APG478" s="87"/>
      <c r="APH478" s="87"/>
      <c r="API478" s="87"/>
      <c r="APJ478" s="87"/>
      <c r="APK478" s="87"/>
      <c r="APL478" s="87"/>
      <c r="APM478" s="87"/>
      <c r="APN478" s="87"/>
      <c r="APO478" s="87"/>
      <c r="APP478" s="87"/>
      <c r="APQ478" s="87"/>
      <c r="APR478" s="87"/>
      <c r="APS478" s="87"/>
      <c r="APT478" s="87"/>
      <c r="APU478" s="87"/>
      <c r="APV478" s="87"/>
      <c r="APW478" s="87"/>
      <c r="APX478" s="87"/>
      <c r="APY478" s="87"/>
      <c r="APZ478" s="87"/>
      <c r="AQA478" s="87"/>
      <c r="AQB478" s="87"/>
      <c r="AQC478" s="87"/>
      <c r="AQD478" s="87"/>
      <c r="AQE478" s="87"/>
      <c r="AQF478" s="87"/>
      <c r="AQG478" s="87"/>
      <c r="AQH478" s="87"/>
      <c r="AQI478" s="87"/>
      <c r="AQJ478" s="87"/>
      <c r="AQK478" s="87"/>
      <c r="AQL478" s="87"/>
      <c r="AQM478" s="87"/>
      <c r="AQN478" s="87"/>
      <c r="AQO478" s="87"/>
      <c r="AQP478" s="87"/>
      <c r="AQQ478" s="87"/>
      <c r="AQR478" s="87"/>
      <c r="AQS478" s="87"/>
      <c r="AQT478" s="87"/>
    </row>
    <row r="479" spans="1:1138" s="145" customFormat="1" x14ac:dyDescent="0.25">
      <c r="A479" s="93"/>
      <c r="B479" s="102"/>
      <c r="C479" s="110"/>
      <c r="D479" s="110"/>
      <c r="E479" s="110"/>
      <c r="F479" s="110"/>
      <c r="G479" s="138"/>
      <c r="H479" s="87"/>
      <c r="I479" s="87"/>
      <c r="J479" s="87"/>
      <c r="K479" s="87"/>
      <c r="L479" s="143"/>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87"/>
      <c r="AN479" s="87"/>
      <c r="AO479" s="87"/>
      <c r="AP479" s="87"/>
      <c r="AQ479" s="87"/>
      <c r="AR479" s="87"/>
      <c r="AS479" s="87"/>
      <c r="AT479" s="87"/>
      <c r="AU479" s="87"/>
      <c r="AV479" s="87"/>
      <c r="AW479" s="87"/>
      <c r="AX479" s="87"/>
      <c r="AY479" s="87"/>
      <c r="AZ479" s="87"/>
      <c r="BA479" s="87"/>
      <c r="BB479" s="87"/>
      <c r="BC479" s="87"/>
      <c r="BD479" s="87"/>
      <c r="BE479" s="87"/>
      <c r="BF479" s="87"/>
      <c r="BG479" s="87"/>
      <c r="BH479" s="87"/>
      <c r="BI479" s="87"/>
      <c r="BJ479" s="87"/>
      <c r="BK479" s="87"/>
      <c r="BL479" s="87"/>
      <c r="BM479" s="87"/>
      <c r="BN479" s="87"/>
      <c r="BO479" s="87"/>
      <c r="BP479" s="87"/>
      <c r="BQ479" s="87"/>
      <c r="BR479" s="87"/>
      <c r="BS479" s="87"/>
      <c r="BT479" s="87"/>
      <c r="BU479" s="87"/>
      <c r="BV479" s="87"/>
      <c r="BW479" s="87"/>
      <c r="BX479" s="87"/>
      <c r="BY479" s="87"/>
      <c r="BZ479" s="87"/>
      <c r="CA479" s="87"/>
      <c r="CB479" s="87"/>
      <c r="CC479" s="87"/>
      <c r="CD479" s="87"/>
      <c r="CE479" s="87"/>
      <c r="CF479" s="87"/>
      <c r="CG479" s="87"/>
      <c r="CH479" s="87"/>
      <c r="CI479" s="87"/>
      <c r="CJ479" s="87"/>
      <c r="CK479" s="87"/>
      <c r="CL479" s="87"/>
      <c r="CM479" s="87"/>
      <c r="CN479" s="87"/>
      <c r="CO479" s="87"/>
      <c r="CP479" s="87"/>
      <c r="CQ479" s="87"/>
      <c r="CR479" s="87"/>
      <c r="CS479" s="87"/>
      <c r="CT479" s="87"/>
      <c r="CU479" s="87"/>
      <c r="CV479" s="87"/>
      <c r="CW479" s="87"/>
      <c r="CX479" s="87"/>
      <c r="CY479" s="87"/>
      <c r="CZ479" s="87"/>
      <c r="DA479" s="87"/>
      <c r="DB479" s="87"/>
      <c r="DC479" s="87"/>
      <c r="DD479" s="87"/>
      <c r="DE479" s="87"/>
      <c r="DF479" s="87"/>
      <c r="DG479" s="87"/>
      <c r="DH479" s="87"/>
      <c r="DI479" s="87"/>
      <c r="DJ479" s="87"/>
      <c r="DK479" s="87"/>
      <c r="DL479" s="87"/>
      <c r="DM479" s="87"/>
      <c r="DN479" s="87"/>
      <c r="DO479" s="87"/>
      <c r="DP479" s="87"/>
      <c r="DQ479" s="87"/>
      <c r="DR479" s="87"/>
      <c r="DS479" s="87"/>
      <c r="DT479" s="87"/>
      <c r="DU479" s="87"/>
      <c r="DV479" s="87"/>
      <c r="DW479" s="87"/>
      <c r="DX479" s="87"/>
      <c r="DY479" s="87"/>
      <c r="DZ479" s="87"/>
      <c r="EA479" s="87"/>
      <c r="EB479" s="87"/>
      <c r="EC479" s="87"/>
      <c r="ED479" s="87"/>
      <c r="EE479" s="87"/>
      <c r="EF479" s="87"/>
      <c r="EG479" s="87"/>
      <c r="EH479" s="87"/>
      <c r="EI479" s="87"/>
      <c r="EJ479" s="87"/>
      <c r="EK479" s="87"/>
      <c r="EL479" s="87"/>
      <c r="EM479" s="87"/>
      <c r="EN479" s="87"/>
      <c r="EO479" s="87"/>
      <c r="EP479" s="87"/>
      <c r="EQ479" s="87"/>
      <c r="ER479" s="87"/>
      <c r="ES479" s="87"/>
      <c r="ET479" s="87"/>
      <c r="EU479" s="87"/>
      <c r="EV479" s="87"/>
      <c r="EW479" s="87"/>
      <c r="EX479" s="87"/>
      <c r="EY479" s="87"/>
      <c r="EZ479" s="87"/>
      <c r="FA479" s="87"/>
      <c r="FB479" s="87"/>
      <c r="FC479" s="87"/>
      <c r="FD479" s="87"/>
      <c r="FE479" s="87"/>
      <c r="FF479" s="87"/>
      <c r="FG479" s="87"/>
      <c r="FH479" s="87"/>
      <c r="FI479" s="87"/>
      <c r="FJ479" s="87"/>
      <c r="FK479" s="87"/>
      <c r="FL479" s="87"/>
      <c r="FM479" s="87"/>
      <c r="FN479" s="87"/>
      <c r="FO479" s="87"/>
      <c r="FP479" s="87"/>
      <c r="FQ479" s="87"/>
      <c r="FR479" s="87"/>
      <c r="FS479" s="87"/>
      <c r="FT479" s="87"/>
      <c r="FU479" s="87"/>
      <c r="FV479" s="87"/>
      <c r="FW479" s="87"/>
      <c r="FX479" s="87"/>
      <c r="FY479" s="87"/>
      <c r="FZ479" s="87"/>
      <c r="GA479" s="87"/>
      <c r="GB479" s="87"/>
      <c r="GC479" s="87"/>
      <c r="GD479" s="87"/>
      <c r="GE479" s="87"/>
      <c r="GF479" s="87"/>
      <c r="GG479" s="87"/>
      <c r="GH479" s="87"/>
      <c r="GI479" s="87"/>
      <c r="GJ479" s="87"/>
      <c r="GK479" s="87"/>
      <c r="GL479" s="87"/>
      <c r="GM479" s="87"/>
      <c r="GN479" s="87"/>
      <c r="GO479" s="87"/>
      <c r="GP479" s="87"/>
      <c r="GQ479" s="87"/>
      <c r="GR479" s="87"/>
      <c r="GS479" s="87"/>
      <c r="GT479" s="87"/>
      <c r="GU479" s="87"/>
      <c r="GV479" s="87"/>
      <c r="GW479" s="87"/>
      <c r="GX479" s="87"/>
      <c r="GY479" s="87"/>
      <c r="GZ479" s="87"/>
      <c r="HA479" s="87"/>
      <c r="HB479" s="87"/>
      <c r="HC479" s="87"/>
      <c r="HD479" s="87"/>
      <c r="HE479" s="87"/>
      <c r="HF479" s="87"/>
      <c r="HG479" s="87"/>
      <c r="HH479" s="87"/>
      <c r="HI479" s="87"/>
      <c r="HJ479" s="87"/>
      <c r="HK479" s="87"/>
      <c r="HL479" s="87"/>
      <c r="HM479" s="87"/>
      <c r="HN479" s="87"/>
      <c r="HO479" s="87"/>
      <c r="HP479" s="87"/>
      <c r="HQ479" s="87"/>
      <c r="HR479" s="87"/>
      <c r="HS479" s="87"/>
      <c r="HT479" s="87"/>
      <c r="HU479" s="87"/>
      <c r="HV479" s="87"/>
      <c r="HW479" s="87"/>
      <c r="HX479" s="87"/>
      <c r="HY479" s="87"/>
      <c r="HZ479" s="87"/>
      <c r="IA479" s="87"/>
      <c r="IB479" s="87"/>
      <c r="IC479" s="87"/>
      <c r="ID479" s="87"/>
      <c r="IE479" s="87"/>
      <c r="IF479" s="87"/>
      <c r="IG479" s="87"/>
      <c r="IH479" s="87"/>
      <c r="II479" s="87"/>
      <c r="IJ479" s="87"/>
      <c r="IK479" s="87"/>
      <c r="IL479" s="87"/>
      <c r="IM479" s="87"/>
      <c r="IN479" s="87"/>
      <c r="IO479" s="87"/>
      <c r="IP479" s="87"/>
      <c r="IQ479" s="87"/>
      <c r="IR479" s="87"/>
      <c r="IS479" s="87"/>
      <c r="IT479" s="87"/>
      <c r="IU479" s="87"/>
      <c r="IV479" s="87"/>
      <c r="IW479" s="87"/>
      <c r="IX479" s="87"/>
      <c r="IY479" s="87"/>
      <c r="IZ479" s="87"/>
      <c r="JA479" s="87"/>
      <c r="JB479" s="87"/>
      <c r="JC479" s="87"/>
      <c r="JD479" s="87"/>
      <c r="JE479" s="87"/>
      <c r="JF479" s="87"/>
      <c r="JG479" s="87"/>
      <c r="JH479" s="87"/>
      <c r="JI479" s="87"/>
      <c r="JJ479" s="87"/>
      <c r="JK479" s="87"/>
      <c r="JL479" s="87"/>
      <c r="JM479" s="87"/>
      <c r="JN479" s="87"/>
      <c r="JO479" s="87"/>
      <c r="JP479" s="87"/>
      <c r="JQ479" s="87"/>
      <c r="JR479" s="87"/>
      <c r="JS479" s="87"/>
      <c r="JT479" s="87"/>
      <c r="JU479" s="87"/>
      <c r="JV479" s="87"/>
      <c r="JW479" s="87"/>
      <c r="JX479" s="87"/>
      <c r="JY479" s="87"/>
      <c r="JZ479" s="87"/>
      <c r="KA479" s="87"/>
      <c r="KB479" s="87"/>
      <c r="KC479" s="87"/>
      <c r="KD479" s="87"/>
      <c r="KE479" s="87"/>
      <c r="KF479" s="87"/>
      <c r="KG479" s="87"/>
      <c r="KH479" s="87"/>
      <c r="KI479" s="87"/>
      <c r="KJ479" s="87"/>
      <c r="KK479" s="87"/>
      <c r="KL479" s="87"/>
      <c r="KM479" s="87"/>
      <c r="KN479" s="87"/>
      <c r="KO479" s="87"/>
      <c r="KP479" s="87"/>
      <c r="KQ479" s="87"/>
      <c r="KR479" s="87"/>
      <c r="KS479" s="87"/>
      <c r="KT479" s="87"/>
      <c r="KU479" s="87"/>
      <c r="KV479" s="87"/>
      <c r="KW479" s="87"/>
      <c r="KX479" s="87"/>
      <c r="KY479" s="87"/>
      <c r="KZ479" s="87"/>
      <c r="LA479" s="87"/>
      <c r="LB479" s="87"/>
      <c r="LC479" s="87"/>
      <c r="LD479" s="87"/>
      <c r="LE479" s="87"/>
      <c r="LF479" s="87"/>
      <c r="LG479" s="87"/>
      <c r="LH479" s="87"/>
      <c r="LI479" s="87"/>
      <c r="LJ479" s="87"/>
      <c r="LK479" s="87"/>
      <c r="LL479" s="87"/>
      <c r="LM479" s="87"/>
      <c r="LN479" s="87"/>
      <c r="LO479" s="87"/>
      <c r="LP479" s="87"/>
      <c r="LQ479" s="87"/>
      <c r="LR479" s="87"/>
      <c r="LS479" s="87"/>
      <c r="LT479" s="87"/>
      <c r="LU479" s="87"/>
      <c r="LV479" s="87"/>
      <c r="LW479" s="87"/>
      <c r="LX479" s="87"/>
      <c r="LY479" s="87"/>
      <c r="LZ479" s="87"/>
      <c r="MA479" s="87"/>
      <c r="MB479" s="87"/>
      <c r="MC479" s="87"/>
      <c r="MD479" s="87"/>
      <c r="ME479" s="87"/>
      <c r="MF479" s="87"/>
      <c r="MG479" s="87"/>
      <c r="MH479" s="87"/>
      <c r="MI479" s="87"/>
      <c r="MJ479" s="87"/>
      <c r="MK479" s="87"/>
      <c r="ML479" s="87"/>
      <c r="MM479" s="87"/>
      <c r="MN479" s="87"/>
      <c r="MO479" s="87"/>
      <c r="MP479" s="87"/>
      <c r="MQ479" s="87"/>
      <c r="MR479" s="87"/>
      <c r="MS479" s="87"/>
      <c r="MT479" s="87"/>
      <c r="MU479" s="87"/>
      <c r="MV479" s="87"/>
      <c r="MW479" s="87"/>
      <c r="MX479" s="87"/>
      <c r="MY479" s="87"/>
      <c r="MZ479" s="87"/>
      <c r="NA479" s="87"/>
      <c r="NB479" s="87"/>
      <c r="NC479" s="87"/>
      <c r="ND479" s="87"/>
      <c r="NE479" s="87"/>
      <c r="NF479" s="87"/>
      <c r="NG479" s="87"/>
      <c r="NH479" s="87"/>
      <c r="NI479" s="87"/>
      <c r="NJ479" s="87"/>
      <c r="NK479" s="87"/>
      <c r="NL479" s="87"/>
      <c r="NM479" s="87"/>
      <c r="NN479" s="87"/>
      <c r="NO479" s="87"/>
      <c r="NP479" s="87"/>
      <c r="NQ479" s="87"/>
      <c r="NR479" s="87"/>
      <c r="NS479" s="87"/>
      <c r="NT479" s="87"/>
      <c r="NU479" s="87"/>
      <c r="NV479" s="87"/>
      <c r="NW479" s="87"/>
      <c r="NX479" s="87"/>
      <c r="NY479" s="87"/>
      <c r="NZ479" s="87"/>
      <c r="OA479" s="87"/>
      <c r="OB479" s="87"/>
      <c r="OC479" s="87"/>
      <c r="OD479" s="87"/>
      <c r="OE479" s="87"/>
      <c r="OF479" s="87"/>
      <c r="OG479" s="87"/>
      <c r="OH479" s="87"/>
      <c r="OI479" s="87"/>
      <c r="OJ479" s="87"/>
      <c r="OK479" s="87"/>
      <c r="OL479" s="87"/>
      <c r="OM479" s="87"/>
      <c r="ON479" s="87"/>
      <c r="OO479" s="87"/>
      <c r="OP479" s="87"/>
      <c r="OQ479" s="87"/>
      <c r="OR479" s="87"/>
      <c r="OS479" s="87"/>
      <c r="OT479" s="87"/>
      <c r="OU479" s="87"/>
      <c r="OV479" s="87"/>
      <c r="OW479" s="87"/>
      <c r="OX479" s="87"/>
      <c r="OY479" s="87"/>
      <c r="OZ479" s="87"/>
      <c r="PA479" s="87"/>
      <c r="PB479" s="87"/>
      <c r="PC479" s="87"/>
      <c r="PD479" s="87"/>
      <c r="PE479" s="87"/>
      <c r="PF479" s="87"/>
      <c r="PG479" s="87"/>
      <c r="PH479" s="87"/>
      <c r="PI479" s="87"/>
      <c r="PJ479" s="87"/>
      <c r="PK479" s="87"/>
      <c r="PL479" s="87"/>
      <c r="PM479" s="87"/>
      <c r="PN479" s="87"/>
      <c r="PO479" s="87"/>
      <c r="PP479" s="87"/>
      <c r="PQ479" s="87"/>
      <c r="PR479" s="87"/>
      <c r="PS479" s="87"/>
      <c r="PT479" s="87"/>
      <c r="PU479" s="87"/>
      <c r="PV479" s="87"/>
      <c r="PW479" s="87"/>
      <c r="PX479" s="87"/>
      <c r="PY479" s="87"/>
      <c r="PZ479" s="87"/>
      <c r="QA479" s="87"/>
      <c r="QB479" s="87"/>
      <c r="QC479" s="87"/>
      <c r="QD479" s="87"/>
      <c r="QE479" s="87"/>
      <c r="QF479" s="87"/>
      <c r="QG479" s="87"/>
      <c r="QH479" s="87"/>
      <c r="QI479" s="87"/>
      <c r="QJ479" s="87"/>
      <c r="QK479" s="87"/>
      <c r="QL479" s="87"/>
      <c r="QM479" s="87"/>
      <c r="QN479" s="87"/>
      <c r="QO479" s="87"/>
      <c r="QP479" s="87"/>
      <c r="QQ479" s="87"/>
      <c r="QR479" s="87"/>
      <c r="QS479" s="87"/>
      <c r="QT479" s="87"/>
      <c r="QU479" s="87"/>
      <c r="QV479" s="87"/>
      <c r="QW479" s="87"/>
      <c r="QX479" s="87"/>
      <c r="QY479" s="87"/>
      <c r="QZ479" s="87"/>
      <c r="RA479" s="87"/>
      <c r="RB479" s="87"/>
      <c r="RC479" s="87"/>
      <c r="RD479" s="87"/>
      <c r="RE479" s="87"/>
      <c r="RF479" s="87"/>
      <c r="RG479" s="87"/>
      <c r="RH479" s="87"/>
      <c r="RI479" s="87"/>
      <c r="RJ479" s="87"/>
      <c r="RK479" s="87"/>
      <c r="RL479" s="87"/>
      <c r="RM479" s="87"/>
      <c r="RN479" s="87"/>
      <c r="RO479" s="87"/>
      <c r="RP479" s="87"/>
      <c r="RQ479" s="87"/>
      <c r="RR479" s="87"/>
      <c r="RS479" s="87"/>
      <c r="RT479" s="87"/>
      <c r="RU479" s="87"/>
      <c r="RV479" s="87"/>
      <c r="RW479" s="87"/>
      <c r="RX479" s="87"/>
      <c r="RY479" s="87"/>
      <c r="RZ479" s="87"/>
      <c r="SA479" s="87"/>
      <c r="SB479" s="87"/>
      <c r="SC479" s="87"/>
      <c r="SD479" s="87"/>
      <c r="SE479" s="87"/>
      <c r="SF479" s="87"/>
      <c r="SG479" s="87"/>
      <c r="SH479" s="87"/>
      <c r="SI479" s="87"/>
      <c r="SJ479" s="87"/>
      <c r="SK479" s="87"/>
      <c r="SL479" s="87"/>
      <c r="SM479" s="87"/>
      <c r="SN479" s="87"/>
      <c r="SO479" s="87"/>
      <c r="SP479" s="87"/>
      <c r="SQ479" s="87"/>
      <c r="SR479" s="87"/>
      <c r="SS479" s="87"/>
      <c r="ST479" s="87"/>
      <c r="SU479" s="87"/>
      <c r="SV479" s="87"/>
      <c r="SW479" s="87"/>
      <c r="SX479" s="87"/>
      <c r="SY479" s="87"/>
      <c r="SZ479" s="87"/>
      <c r="TA479" s="87"/>
      <c r="TB479" s="87"/>
      <c r="TC479" s="87"/>
      <c r="TD479" s="87"/>
      <c r="TE479" s="87"/>
      <c r="TF479" s="87"/>
      <c r="TG479" s="87"/>
      <c r="TH479" s="87"/>
      <c r="TI479" s="87"/>
      <c r="TJ479" s="87"/>
      <c r="TK479" s="87"/>
      <c r="TL479" s="87"/>
      <c r="TM479" s="87"/>
      <c r="TN479" s="87"/>
      <c r="TO479" s="87"/>
      <c r="TP479" s="87"/>
      <c r="TQ479" s="87"/>
      <c r="TR479" s="87"/>
      <c r="TS479" s="87"/>
      <c r="TT479" s="87"/>
      <c r="TU479" s="87"/>
      <c r="TV479" s="87"/>
      <c r="TW479" s="87"/>
      <c r="TX479" s="87"/>
      <c r="TY479" s="87"/>
      <c r="TZ479" s="87"/>
      <c r="UA479" s="87"/>
      <c r="UB479" s="87"/>
      <c r="UC479" s="87"/>
      <c r="UD479" s="87"/>
      <c r="UE479" s="87"/>
      <c r="UF479" s="87"/>
      <c r="UG479" s="87"/>
      <c r="UH479" s="87"/>
      <c r="UI479" s="87"/>
      <c r="UJ479" s="87"/>
      <c r="UK479" s="87"/>
      <c r="UL479" s="87"/>
      <c r="UM479" s="87"/>
      <c r="UN479" s="87"/>
      <c r="UO479" s="87"/>
      <c r="UP479" s="87"/>
      <c r="UQ479" s="87"/>
      <c r="UR479" s="87"/>
      <c r="US479" s="87"/>
      <c r="UT479" s="87"/>
      <c r="UU479" s="87"/>
      <c r="UV479" s="87"/>
      <c r="UW479" s="87"/>
      <c r="UX479" s="87"/>
      <c r="UY479" s="87"/>
      <c r="UZ479" s="87"/>
      <c r="VA479" s="87"/>
      <c r="VB479" s="87"/>
      <c r="VC479" s="87"/>
      <c r="VD479" s="87"/>
      <c r="VE479" s="87"/>
      <c r="VF479" s="87"/>
      <c r="VG479" s="87"/>
      <c r="VH479" s="87"/>
      <c r="VI479" s="87"/>
      <c r="VJ479" s="87"/>
      <c r="VK479" s="87"/>
      <c r="VL479" s="87"/>
      <c r="VM479" s="87"/>
      <c r="VN479" s="87"/>
      <c r="VO479" s="87"/>
      <c r="VP479" s="87"/>
      <c r="VQ479" s="87"/>
      <c r="VR479" s="87"/>
      <c r="VS479" s="87"/>
      <c r="VT479" s="87"/>
      <c r="VU479" s="87"/>
      <c r="VV479" s="87"/>
      <c r="VW479" s="87"/>
      <c r="VX479" s="87"/>
      <c r="VY479" s="87"/>
      <c r="VZ479" s="87"/>
      <c r="WA479" s="87"/>
      <c r="WB479" s="87"/>
      <c r="WC479" s="87"/>
      <c r="WD479" s="87"/>
      <c r="WE479" s="87"/>
      <c r="WF479" s="87"/>
      <c r="WG479" s="87"/>
      <c r="WH479" s="87"/>
      <c r="WI479" s="87"/>
      <c r="WJ479" s="87"/>
      <c r="WK479" s="87"/>
      <c r="WL479" s="87"/>
      <c r="WM479" s="87"/>
      <c r="WN479" s="87"/>
      <c r="WO479" s="87"/>
      <c r="WP479" s="87"/>
      <c r="WQ479" s="87"/>
      <c r="WR479" s="87"/>
      <c r="WS479" s="87"/>
      <c r="WT479" s="87"/>
      <c r="WU479" s="87"/>
      <c r="WV479" s="87"/>
      <c r="WW479" s="87"/>
      <c r="WX479" s="87"/>
      <c r="WY479" s="87"/>
      <c r="WZ479" s="87"/>
      <c r="XA479" s="87"/>
      <c r="XB479" s="87"/>
      <c r="XC479" s="87"/>
      <c r="XD479" s="87"/>
      <c r="XE479" s="87"/>
      <c r="XF479" s="87"/>
      <c r="XG479" s="87"/>
      <c r="XH479" s="87"/>
      <c r="XI479" s="87"/>
      <c r="XJ479" s="87"/>
      <c r="XK479" s="87"/>
      <c r="XL479" s="87"/>
      <c r="XM479" s="87"/>
      <c r="XN479" s="87"/>
      <c r="XO479" s="87"/>
      <c r="XP479" s="87"/>
      <c r="XQ479" s="87"/>
      <c r="XR479" s="87"/>
      <c r="XS479" s="87"/>
      <c r="XT479" s="87"/>
      <c r="XU479" s="87"/>
      <c r="XV479" s="87"/>
      <c r="XW479" s="87"/>
      <c r="XX479" s="87"/>
      <c r="XY479" s="87"/>
      <c r="XZ479" s="87"/>
      <c r="YA479" s="87"/>
      <c r="YB479" s="87"/>
      <c r="YC479" s="87"/>
      <c r="YD479" s="87"/>
      <c r="YE479" s="87"/>
      <c r="YF479" s="87"/>
      <c r="YG479" s="87"/>
      <c r="YH479" s="87"/>
      <c r="YI479" s="87"/>
      <c r="YJ479" s="87"/>
      <c r="YK479" s="87"/>
      <c r="YL479" s="87"/>
      <c r="YM479" s="87"/>
      <c r="YN479" s="87"/>
      <c r="YO479" s="87"/>
      <c r="YP479" s="87"/>
      <c r="YQ479" s="87"/>
      <c r="YR479" s="87"/>
      <c r="YS479" s="87"/>
      <c r="YT479" s="87"/>
      <c r="YU479" s="87"/>
      <c r="YV479" s="87"/>
      <c r="YW479" s="87"/>
      <c r="YX479" s="87"/>
      <c r="YY479" s="87"/>
      <c r="YZ479" s="87"/>
      <c r="ZA479" s="87"/>
      <c r="ZB479" s="87"/>
      <c r="ZC479" s="87"/>
      <c r="ZD479" s="87"/>
      <c r="ZE479" s="87"/>
      <c r="ZF479" s="87"/>
      <c r="ZG479" s="87"/>
      <c r="ZH479" s="87"/>
      <c r="ZI479" s="87"/>
      <c r="ZJ479" s="87"/>
      <c r="ZK479" s="87"/>
      <c r="ZL479" s="87"/>
      <c r="ZM479" s="87"/>
      <c r="ZN479" s="87"/>
      <c r="ZO479" s="87"/>
      <c r="ZP479" s="87"/>
      <c r="ZQ479" s="87"/>
      <c r="ZR479" s="87"/>
      <c r="ZS479" s="87"/>
      <c r="ZT479" s="87"/>
      <c r="ZU479" s="87"/>
      <c r="ZV479" s="87"/>
      <c r="ZW479" s="87"/>
      <c r="ZX479" s="87"/>
      <c r="ZY479" s="87"/>
      <c r="ZZ479" s="87"/>
      <c r="AAA479" s="87"/>
      <c r="AAB479" s="87"/>
      <c r="AAC479" s="87"/>
      <c r="AAD479" s="87"/>
      <c r="AAE479" s="87"/>
      <c r="AAF479" s="87"/>
      <c r="AAG479" s="87"/>
      <c r="AAH479" s="87"/>
      <c r="AAI479" s="87"/>
      <c r="AAJ479" s="87"/>
      <c r="AAK479" s="87"/>
      <c r="AAL479" s="87"/>
      <c r="AAM479" s="87"/>
      <c r="AAN479" s="87"/>
      <c r="AAO479" s="87"/>
      <c r="AAP479" s="87"/>
      <c r="AAQ479" s="87"/>
      <c r="AAR479" s="87"/>
      <c r="AAS479" s="87"/>
      <c r="AAT479" s="87"/>
      <c r="AAU479" s="87"/>
      <c r="AAV479" s="87"/>
      <c r="AAW479" s="87"/>
      <c r="AAX479" s="87"/>
      <c r="AAY479" s="87"/>
      <c r="AAZ479" s="87"/>
      <c r="ABA479" s="87"/>
      <c r="ABB479" s="87"/>
      <c r="ABC479" s="87"/>
      <c r="ABD479" s="87"/>
      <c r="ABE479" s="87"/>
      <c r="ABF479" s="87"/>
      <c r="ABG479" s="87"/>
      <c r="ABH479" s="87"/>
      <c r="ABI479" s="87"/>
      <c r="ABJ479" s="87"/>
      <c r="ABK479" s="87"/>
      <c r="ABL479" s="87"/>
      <c r="ABM479" s="87"/>
      <c r="ABN479" s="87"/>
      <c r="ABO479" s="87"/>
      <c r="ABP479" s="87"/>
      <c r="ABQ479" s="87"/>
      <c r="ABR479" s="87"/>
      <c r="ABS479" s="87"/>
      <c r="ABT479" s="87"/>
      <c r="ABU479" s="87"/>
      <c r="ABV479" s="87"/>
      <c r="ABW479" s="87"/>
      <c r="ABX479" s="87"/>
      <c r="ABY479" s="87"/>
      <c r="ABZ479" s="87"/>
      <c r="ACA479" s="87"/>
      <c r="ACB479" s="87"/>
      <c r="ACC479" s="87"/>
      <c r="ACD479" s="87"/>
      <c r="ACE479" s="87"/>
      <c r="ACF479" s="87"/>
      <c r="ACG479" s="87"/>
      <c r="ACH479" s="87"/>
      <c r="ACI479" s="87"/>
      <c r="ACJ479" s="87"/>
      <c r="ACK479" s="87"/>
      <c r="ACL479" s="87"/>
      <c r="ACM479" s="87"/>
      <c r="ACN479" s="87"/>
      <c r="ACO479" s="87"/>
      <c r="ACP479" s="87"/>
      <c r="ACQ479" s="87"/>
      <c r="ACR479" s="87"/>
      <c r="ACS479" s="87"/>
      <c r="ACT479" s="87"/>
      <c r="ACU479" s="87"/>
      <c r="ACV479" s="87"/>
      <c r="ACW479" s="87"/>
      <c r="ACX479" s="87"/>
      <c r="ACY479" s="87"/>
      <c r="ACZ479" s="87"/>
      <c r="ADA479" s="87"/>
      <c r="ADB479" s="87"/>
      <c r="ADC479" s="87"/>
      <c r="ADD479" s="87"/>
      <c r="ADE479" s="87"/>
      <c r="ADF479" s="87"/>
      <c r="ADG479" s="87"/>
      <c r="ADH479" s="87"/>
      <c r="ADI479" s="87"/>
      <c r="ADJ479" s="87"/>
      <c r="ADK479" s="87"/>
      <c r="ADL479" s="87"/>
      <c r="ADM479" s="87"/>
      <c r="ADN479" s="87"/>
      <c r="ADO479" s="87"/>
      <c r="ADP479" s="87"/>
      <c r="ADQ479" s="87"/>
      <c r="ADR479" s="87"/>
      <c r="ADS479" s="87"/>
      <c r="ADT479" s="87"/>
      <c r="ADU479" s="87"/>
      <c r="ADV479" s="87"/>
      <c r="ADW479" s="87"/>
      <c r="ADX479" s="87"/>
      <c r="ADY479" s="87"/>
      <c r="ADZ479" s="87"/>
      <c r="AEA479" s="87"/>
      <c r="AEB479" s="87"/>
      <c r="AEC479" s="87"/>
      <c r="AED479" s="87"/>
      <c r="AEE479" s="87"/>
      <c r="AEF479" s="87"/>
      <c r="AEG479" s="87"/>
      <c r="AEH479" s="87"/>
      <c r="AEI479" s="87"/>
      <c r="AEJ479" s="87"/>
      <c r="AEK479" s="87"/>
      <c r="AEL479" s="87"/>
      <c r="AEM479" s="87"/>
      <c r="AEN479" s="87"/>
      <c r="AEO479" s="87"/>
      <c r="AEP479" s="87"/>
      <c r="AEQ479" s="87"/>
      <c r="AER479" s="87"/>
      <c r="AES479" s="87"/>
      <c r="AET479" s="87"/>
      <c r="AEU479" s="87"/>
      <c r="AEV479" s="87"/>
      <c r="AEW479" s="87"/>
      <c r="AEX479" s="87"/>
      <c r="AEY479" s="87"/>
      <c r="AEZ479" s="87"/>
      <c r="AFA479" s="87"/>
      <c r="AFB479" s="87"/>
      <c r="AFC479" s="87"/>
      <c r="AFD479" s="87"/>
      <c r="AFE479" s="87"/>
      <c r="AFF479" s="87"/>
      <c r="AFG479" s="87"/>
      <c r="AFH479" s="87"/>
      <c r="AFI479" s="87"/>
      <c r="AFJ479" s="87"/>
      <c r="AFK479" s="87"/>
      <c r="AFL479" s="87"/>
      <c r="AFM479" s="87"/>
      <c r="AFN479" s="87"/>
      <c r="AFO479" s="87"/>
      <c r="AFP479" s="87"/>
      <c r="AFQ479" s="87"/>
      <c r="AFR479" s="87"/>
      <c r="AFS479" s="87"/>
      <c r="AFT479" s="87"/>
      <c r="AFU479" s="87"/>
      <c r="AFV479" s="87"/>
      <c r="AFW479" s="87"/>
      <c r="AFX479" s="87"/>
      <c r="AFY479" s="87"/>
      <c r="AFZ479" s="87"/>
      <c r="AGA479" s="87"/>
      <c r="AGB479" s="87"/>
      <c r="AGC479" s="87"/>
      <c r="AGD479" s="87"/>
      <c r="AGE479" s="87"/>
      <c r="AGF479" s="87"/>
      <c r="AGG479" s="87"/>
      <c r="AGH479" s="87"/>
      <c r="AGI479" s="87"/>
      <c r="AGJ479" s="87"/>
      <c r="AGK479" s="87"/>
      <c r="AGL479" s="87"/>
      <c r="AGM479" s="87"/>
      <c r="AGN479" s="87"/>
      <c r="AGO479" s="87"/>
      <c r="AGP479" s="87"/>
      <c r="AGQ479" s="87"/>
      <c r="AGR479" s="87"/>
      <c r="AGS479" s="87"/>
      <c r="AGT479" s="87"/>
      <c r="AGU479" s="87"/>
      <c r="AGV479" s="87"/>
      <c r="AGW479" s="87"/>
      <c r="AGX479" s="87"/>
      <c r="AGY479" s="87"/>
      <c r="AGZ479" s="87"/>
      <c r="AHA479" s="87"/>
      <c r="AHB479" s="87"/>
      <c r="AHC479" s="87"/>
      <c r="AHD479" s="87"/>
      <c r="AHE479" s="87"/>
      <c r="AHF479" s="87"/>
      <c r="AHG479" s="87"/>
      <c r="AHH479" s="87"/>
      <c r="AHI479" s="87"/>
      <c r="AHJ479" s="87"/>
      <c r="AHK479" s="87"/>
      <c r="AHL479" s="87"/>
      <c r="AHM479" s="87"/>
      <c r="AHN479" s="87"/>
      <c r="AHO479" s="87"/>
      <c r="AHP479" s="87"/>
      <c r="AHQ479" s="87"/>
      <c r="AHR479" s="87"/>
      <c r="AHS479" s="87"/>
      <c r="AHT479" s="87"/>
      <c r="AHU479" s="87"/>
      <c r="AHV479" s="87"/>
      <c r="AHW479" s="87"/>
      <c r="AHX479" s="87"/>
      <c r="AHY479" s="87"/>
      <c r="AHZ479" s="87"/>
      <c r="AIA479" s="87"/>
      <c r="AIB479" s="87"/>
      <c r="AIC479" s="87"/>
      <c r="AID479" s="87"/>
      <c r="AIE479" s="87"/>
      <c r="AIF479" s="87"/>
      <c r="AIG479" s="87"/>
      <c r="AIH479" s="87"/>
      <c r="AII479" s="87"/>
      <c r="AIJ479" s="87"/>
      <c r="AIK479" s="87"/>
      <c r="AIL479" s="87"/>
      <c r="AIM479" s="87"/>
      <c r="AIN479" s="87"/>
      <c r="AIO479" s="87"/>
      <c r="AIP479" s="87"/>
      <c r="AIQ479" s="87"/>
      <c r="AIR479" s="87"/>
      <c r="AIS479" s="87"/>
      <c r="AIT479" s="87"/>
      <c r="AIU479" s="87"/>
      <c r="AIV479" s="87"/>
      <c r="AIW479" s="87"/>
      <c r="AIX479" s="87"/>
      <c r="AIY479" s="87"/>
      <c r="AIZ479" s="87"/>
      <c r="AJA479" s="87"/>
      <c r="AJB479" s="87"/>
      <c r="AJC479" s="87"/>
      <c r="AJD479" s="87"/>
      <c r="AJE479" s="87"/>
      <c r="AJF479" s="87"/>
      <c r="AJG479" s="87"/>
      <c r="AJH479" s="87"/>
      <c r="AJI479" s="87"/>
      <c r="AJJ479" s="87"/>
      <c r="AJK479" s="87"/>
      <c r="AJL479" s="87"/>
      <c r="AJM479" s="87"/>
      <c r="AJN479" s="87"/>
      <c r="AJO479" s="87"/>
      <c r="AJP479" s="87"/>
      <c r="AJQ479" s="87"/>
      <c r="AJR479" s="87"/>
      <c r="AJS479" s="87"/>
      <c r="AJT479" s="87"/>
      <c r="AJU479" s="87"/>
      <c r="AJV479" s="87"/>
      <c r="AJW479" s="87"/>
      <c r="AJX479" s="87"/>
      <c r="AJY479" s="87"/>
      <c r="AJZ479" s="87"/>
      <c r="AKA479" s="87"/>
      <c r="AKB479" s="87"/>
      <c r="AKC479" s="87"/>
      <c r="AKD479" s="87"/>
      <c r="AKE479" s="87"/>
      <c r="AKF479" s="87"/>
      <c r="AKG479" s="87"/>
      <c r="AKH479" s="87"/>
      <c r="AKI479" s="87"/>
      <c r="AKJ479" s="87"/>
      <c r="AKK479" s="87"/>
      <c r="AKL479" s="87"/>
      <c r="AKM479" s="87"/>
      <c r="AKN479" s="87"/>
      <c r="AKO479" s="87"/>
      <c r="AKP479" s="87"/>
      <c r="AKQ479" s="87"/>
      <c r="AKR479" s="87"/>
      <c r="AKS479" s="87"/>
      <c r="AKT479" s="87"/>
      <c r="AKU479" s="87"/>
      <c r="AKV479" s="87"/>
      <c r="AKW479" s="87"/>
      <c r="AKX479" s="87"/>
      <c r="AKY479" s="87"/>
      <c r="AKZ479" s="87"/>
      <c r="ALA479" s="87"/>
      <c r="ALB479" s="87"/>
      <c r="ALC479" s="87"/>
      <c r="ALD479" s="87"/>
      <c r="ALE479" s="87"/>
      <c r="ALF479" s="87"/>
      <c r="ALG479" s="87"/>
      <c r="ALH479" s="87"/>
      <c r="ALI479" s="87"/>
      <c r="ALJ479" s="87"/>
      <c r="ALK479" s="87"/>
      <c r="ALL479" s="87"/>
      <c r="ALM479" s="87"/>
      <c r="ALN479" s="87"/>
      <c r="ALO479" s="87"/>
      <c r="ALP479" s="87"/>
      <c r="ALQ479" s="87"/>
      <c r="ALR479" s="87"/>
      <c r="ALS479" s="87"/>
      <c r="ALT479" s="87"/>
      <c r="ALU479" s="87"/>
      <c r="ALV479" s="87"/>
      <c r="ALW479" s="87"/>
      <c r="ALX479" s="87"/>
      <c r="ALY479" s="87"/>
      <c r="ALZ479" s="87"/>
      <c r="AMA479" s="87"/>
      <c r="AMB479" s="87"/>
      <c r="AMC479" s="87"/>
      <c r="AMD479" s="87"/>
      <c r="AME479" s="87"/>
      <c r="AMF479" s="87"/>
      <c r="AMG479" s="87"/>
      <c r="AMH479" s="87"/>
      <c r="AMI479" s="87"/>
      <c r="AMJ479" s="87"/>
      <c r="AMK479" s="87"/>
      <c r="AML479" s="87"/>
      <c r="AMM479" s="87"/>
      <c r="AMN479" s="87"/>
      <c r="AMO479" s="87"/>
      <c r="AMP479" s="87"/>
      <c r="AMQ479" s="87"/>
      <c r="AMR479" s="87"/>
      <c r="AMS479" s="87"/>
      <c r="AMT479" s="87"/>
      <c r="AMU479" s="87"/>
      <c r="AMV479" s="87"/>
      <c r="AMW479" s="87"/>
      <c r="AMX479" s="87"/>
      <c r="AMY479" s="87"/>
      <c r="AMZ479" s="87"/>
      <c r="ANA479" s="87"/>
      <c r="ANB479" s="87"/>
      <c r="ANC479" s="87"/>
      <c r="AND479" s="87"/>
      <c r="ANE479" s="87"/>
      <c r="ANF479" s="87"/>
      <c r="ANG479" s="87"/>
      <c r="ANH479" s="87"/>
      <c r="ANI479" s="87"/>
      <c r="ANJ479" s="87"/>
      <c r="ANK479" s="87"/>
      <c r="ANL479" s="87"/>
      <c r="ANM479" s="87"/>
      <c r="ANN479" s="87"/>
      <c r="ANO479" s="87"/>
      <c r="ANP479" s="87"/>
      <c r="ANQ479" s="87"/>
      <c r="ANR479" s="87"/>
      <c r="ANS479" s="87"/>
      <c r="ANT479" s="87"/>
      <c r="ANU479" s="87"/>
      <c r="ANV479" s="87"/>
      <c r="ANW479" s="87"/>
      <c r="ANX479" s="87"/>
      <c r="ANY479" s="87"/>
      <c r="ANZ479" s="87"/>
      <c r="AOA479" s="87"/>
      <c r="AOB479" s="87"/>
      <c r="AOC479" s="87"/>
      <c r="AOD479" s="87"/>
      <c r="AOE479" s="87"/>
      <c r="AOF479" s="87"/>
      <c r="AOG479" s="87"/>
      <c r="AOH479" s="87"/>
      <c r="AOI479" s="87"/>
      <c r="AOJ479" s="87"/>
      <c r="AOK479" s="87"/>
      <c r="AOL479" s="87"/>
      <c r="AOM479" s="87"/>
      <c r="AON479" s="87"/>
      <c r="AOO479" s="87"/>
      <c r="AOP479" s="87"/>
      <c r="AOQ479" s="87"/>
      <c r="AOR479" s="87"/>
      <c r="AOS479" s="87"/>
      <c r="AOT479" s="87"/>
      <c r="AOU479" s="87"/>
      <c r="AOV479" s="87"/>
      <c r="AOW479" s="87"/>
      <c r="AOX479" s="87"/>
      <c r="AOY479" s="87"/>
      <c r="AOZ479" s="87"/>
      <c r="APA479" s="87"/>
      <c r="APB479" s="87"/>
      <c r="APC479" s="87"/>
      <c r="APD479" s="87"/>
      <c r="APE479" s="87"/>
      <c r="APF479" s="87"/>
      <c r="APG479" s="87"/>
      <c r="APH479" s="87"/>
      <c r="API479" s="87"/>
      <c r="APJ479" s="87"/>
      <c r="APK479" s="87"/>
      <c r="APL479" s="87"/>
      <c r="APM479" s="87"/>
      <c r="APN479" s="87"/>
      <c r="APO479" s="87"/>
      <c r="APP479" s="87"/>
      <c r="APQ479" s="87"/>
      <c r="APR479" s="87"/>
      <c r="APS479" s="87"/>
      <c r="APT479" s="87"/>
      <c r="APU479" s="87"/>
      <c r="APV479" s="87"/>
      <c r="APW479" s="87"/>
      <c r="APX479" s="87"/>
      <c r="APY479" s="87"/>
      <c r="APZ479" s="87"/>
      <c r="AQA479" s="87"/>
      <c r="AQB479" s="87"/>
      <c r="AQC479" s="87"/>
      <c r="AQD479" s="87"/>
      <c r="AQE479" s="87"/>
      <c r="AQF479" s="87"/>
      <c r="AQG479" s="87"/>
      <c r="AQH479" s="87"/>
      <c r="AQI479" s="87"/>
      <c r="AQJ479" s="87"/>
      <c r="AQK479" s="87"/>
      <c r="AQL479" s="87"/>
      <c r="AQM479" s="87"/>
      <c r="AQN479" s="87"/>
      <c r="AQO479" s="87"/>
      <c r="AQP479" s="87"/>
      <c r="AQQ479" s="87"/>
      <c r="AQR479" s="87"/>
      <c r="AQS479" s="87"/>
      <c r="AQT479" s="87"/>
    </row>
    <row r="480" spans="1:1138" s="145" customFormat="1" x14ac:dyDescent="0.25">
      <c r="A480" s="93"/>
      <c r="B480" s="102"/>
      <c r="C480" s="110"/>
      <c r="D480" s="110"/>
      <c r="E480" s="110"/>
      <c r="F480" s="110"/>
      <c r="G480" s="138"/>
      <c r="H480" s="87"/>
      <c r="I480" s="87"/>
      <c r="J480" s="87"/>
      <c r="K480" s="87"/>
      <c r="L480" s="143"/>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87"/>
      <c r="AN480" s="87"/>
      <c r="AO480" s="87"/>
      <c r="AP480" s="87"/>
      <c r="AQ480" s="87"/>
      <c r="AR480" s="87"/>
      <c r="AS480" s="87"/>
      <c r="AT480" s="87"/>
      <c r="AU480" s="87"/>
      <c r="AV480" s="87"/>
      <c r="AW480" s="87"/>
      <c r="AX480" s="87"/>
      <c r="AY480" s="87"/>
      <c r="AZ480" s="87"/>
      <c r="BA480" s="87"/>
      <c r="BB480" s="87"/>
      <c r="BC480" s="87"/>
      <c r="BD480" s="87"/>
      <c r="BE480" s="87"/>
      <c r="BF480" s="87"/>
      <c r="BG480" s="87"/>
      <c r="BH480" s="87"/>
      <c r="BI480" s="87"/>
      <c r="BJ480" s="87"/>
      <c r="BK480" s="87"/>
      <c r="BL480" s="87"/>
      <c r="BM480" s="87"/>
      <c r="BN480" s="87"/>
      <c r="BO480" s="87"/>
      <c r="BP480" s="87"/>
      <c r="BQ480" s="87"/>
      <c r="BR480" s="87"/>
      <c r="BS480" s="87"/>
      <c r="BT480" s="87"/>
      <c r="BU480" s="87"/>
      <c r="BV480" s="87"/>
      <c r="BW480" s="87"/>
      <c r="BX480" s="87"/>
      <c r="BY480" s="87"/>
      <c r="BZ480" s="87"/>
      <c r="CA480" s="87"/>
      <c r="CB480" s="87"/>
      <c r="CC480" s="87"/>
      <c r="CD480" s="87"/>
      <c r="CE480" s="87"/>
      <c r="CF480" s="87"/>
      <c r="CG480" s="87"/>
      <c r="CH480" s="87"/>
      <c r="CI480" s="87"/>
      <c r="CJ480" s="87"/>
      <c r="CK480" s="87"/>
      <c r="CL480" s="87"/>
      <c r="CM480" s="87"/>
      <c r="CN480" s="87"/>
      <c r="CO480" s="87"/>
      <c r="CP480" s="87"/>
      <c r="CQ480" s="87"/>
      <c r="CR480" s="87"/>
      <c r="CS480" s="87"/>
      <c r="CT480" s="87"/>
      <c r="CU480" s="87"/>
      <c r="CV480" s="87"/>
      <c r="CW480" s="87"/>
      <c r="CX480" s="87"/>
      <c r="CY480" s="87"/>
      <c r="CZ480" s="87"/>
      <c r="DA480" s="87"/>
      <c r="DB480" s="87"/>
      <c r="DC480" s="87"/>
      <c r="DD480" s="87"/>
      <c r="DE480" s="87"/>
      <c r="DF480" s="87"/>
      <c r="DG480" s="87"/>
      <c r="DH480" s="87"/>
      <c r="DI480" s="87"/>
      <c r="DJ480" s="87"/>
      <c r="DK480" s="87"/>
      <c r="DL480" s="87"/>
      <c r="DM480" s="87"/>
      <c r="DN480" s="87"/>
      <c r="DO480" s="87"/>
      <c r="DP480" s="87"/>
      <c r="DQ480" s="87"/>
      <c r="DR480" s="87"/>
      <c r="DS480" s="87"/>
      <c r="DT480" s="87"/>
      <c r="DU480" s="87"/>
      <c r="DV480" s="87"/>
      <c r="DW480" s="87"/>
      <c r="DX480" s="87"/>
      <c r="DY480" s="87"/>
      <c r="DZ480" s="87"/>
      <c r="EA480" s="87"/>
      <c r="EB480" s="87"/>
      <c r="EC480" s="87"/>
      <c r="ED480" s="87"/>
      <c r="EE480" s="87"/>
      <c r="EF480" s="87"/>
      <c r="EG480" s="87"/>
      <c r="EH480" s="87"/>
      <c r="EI480" s="87"/>
      <c r="EJ480" s="87"/>
      <c r="EK480" s="87"/>
      <c r="EL480" s="87"/>
      <c r="EM480" s="87"/>
      <c r="EN480" s="87"/>
      <c r="EO480" s="87"/>
      <c r="EP480" s="87"/>
      <c r="EQ480" s="87"/>
      <c r="ER480" s="87"/>
      <c r="ES480" s="87"/>
      <c r="ET480" s="87"/>
      <c r="EU480" s="87"/>
      <c r="EV480" s="87"/>
      <c r="EW480" s="87"/>
      <c r="EX480" s="87"/>
      <c r="EY480" s="87"/>
      <c r="EZ480" s="87"/>
      <c r="FA480" s="87"/>
      <c r="FB480" s="87"/>
      <c r="FC480" s="87"/>
      <c r="FD480" s="87"/>
      <c r="FE480" s="87"/>
      <c r="FF480" s="87"/>
      <c r="FG480" s="87"/>
      <c r="FH480" s="87"/>
      <c r="FI480" s="87"/>
      <c r="FJ480" s="87"/>
      <c r="FK480" s="87"/>
      <c r="FL480" s="87"/>
      <c r="FM480" s="87"/>
      <c r="FN480" s="87"/>
      <c r="FO480" s="87"/>
      <c r="FP480" s="87"/>
      <c r="FQ480" s="87"/>
      <c r="FR480" s="87"/>
      <c r="FS480" s="87"/>
      <c r="FT480" s="87"/>
      <c r="FU480" s="87"/>
      <c r="FV480" s="87"/>
      <c r="FW480" s="87"/>
      <c r="FX480" s="87"/>
      <c r="FY480" s="87"/>
      <c r="FZ480" s="87"/>
      <c r="GA480" s="87"/>
      <c r="GB480" s="87"/>
      <c r="GC480" s="87"/>
      <c r="GD480" s="87"/>
      <c r="GE480" s="87"/>
      <c r="GF480" s="87"/>
      <c r="GG480" s="87"/>
      <c r="GH480" s="87"/>
      <c r="GI480" s="87"/>
      <c r="GJ480" s="87"/>
      <c r="GK480" s="87"/>
      <c r="GL480" s="87"/>
      <c r="GM480" s="87"/>
      <c r="GN480" s="87"/>
      <c r="GO480" s="87"/>
      <c r="GP480" s="87"/>
      <c r="GQ480" s="87"/>
      <c r="GR480" s="87"/>
      <c r="GS480" s="87"/>
      <c r="GT480" s="87"/>
      <c r="GU480" s="87"/>
      <c r="GV480" s="87"/>
      <c r="GW480" s="87"/>
      <c r="GX480" s="87"/>
      <c r="GY480" s="87"/>
      <c r="GZ480" s="87"/>
      <c r="HA480" s="87"/>
      <c r="HB480" s="87"/>
      <c r="HC480" s="87"/>
      <c r="HD480" s="87"/>
      <c r="HE480" s="87"/>
      <c r="HF480" s="87"/>
      <c r="HG480" s="87"/>
      <c r="HH480" s="87"/>
      <c r="HI480" s="87"/>
      <c r="HJ480" s="87"/>
      <c r="HK480" s="87"/>
      <c r="HL480" s="87"/>
      <c r="HM480" s="87"/>
      <c r="HN480" s="87"/>
      <c r="HO480" s="87"/>
      <c r="HP480" s="87"/>
      <c r="HQ480" s="87"/>
      <c r="HR480" s="87"/>
      <c r="HS480" s="87"/>
      <c r="HT480" s="87"/>
      <c r="HU480" s="87"/>
      <c r="HV480" s="87"/>
      <c r="HW480" s="87"/>
      <c r="HX480" s="87"/>
      <c r="HY480" s="87"/>
      <c r="HZ480" s="87"/>
      <c r="IA480" s="87"/>
      <c r="IB480" s="87"/>
      <c r="IC480" s="87"/>
      <c r="ID480" s="87"/>
      <c r="IE480" s="87"/>
      <c r="IF480" s="87"/>
      <c r="IG480" s="87"/>
      <c r="IH480" s="87"/>
      <c r="II480" s="87"/>
      <c r="IJ480" s="87"/>
      <c r="IK480" s="87"/>
      <c r="IL480" s="87"/>
      <c r="IM480" s="87"/>
      <c r="IN480" s="87"/>
      <c r="IO480" s="87"/>
      <c r="IP480" s="87"/>
      <c r="IQ480" s="87"/>
      <c r="IR480" s="87"/>
      <c r="IS480" s="87"/>
      <c r="IT480" s="87"/>
      <c r="IU480" s="87"/>
      <c r="IV480" s="87"/>
      <c r="IW480" s="87"/>
      <c r="IX480" s="87"/>
      <c r="IY480" s="87"/>
      <c r="IZ480" s="87"/>
      <c r="JA480" s="87"/>
      <c r="JB480" s="87"/>
      <c r="JC480" s="87"/>
      <c r="JD480" s="87"/>
      <c r="JE480" s="87"/>
      <c r="JF480" s="87"/>
      <c r="JG480" s="87"/>
      <c r="JH480" s="87"/>
      <c r="JI480" s="87"/>
      <c r="JJ480" s="87"/>
      <c r="JK480" s="87"/>
      <c r="JL480" s="87"/>
      <c r="JM480" s="87"/>
      <c r="JN480" s="87"/>
      <c r="JO480" s="87"/>
      <c r="JP480" s="87"/>
      <c r="JQ480" s="87"/>
      <c r="JR480" s="87"/>
      <c r="JS480" s="87"/>
      <c r="JT480" s="87"/>
      <c r="JU480" s="87"/>
      <c r="JV480" s="87"/>
      <c r="JW480" s="87"/>
      <c r="JX480" s="87"/>
      <c r="JY480" s="87"/>
      <c r="JZ480" s="87"/>
      <c r="KA480" s="87"/>
      <c r="KB480" s="87"/>
      <c r="KC480" s="87"/>
      <c r="KD480" s="87"/>
      <c r="KE480" s="87"/>
      <c r="KF480" s="87"/>
      <c r="KG480" s="87"/>
      <c r="KH480" s="87"/>
      <c r="KI480" s="87"/>
      <c r="KJ480" s="87"/>
      <c r="KK480" s="87"/>
      <c r="KL480" s="87"/>
      <c r="KM480" s="87"/>
      <c r="KN480" s="87"/>
      <c r="KO480" s="87"/>
      <c r="KP480" s="87"/>
      <c r="KQ480" s="87"/>
      <c r="KR480" s="87"/>
      <c r="KS480" s="87"/>
      <c r="KT480" s="87"/>
      <c r="KU480" s="87"/>
      <c r="KV480" s="87"/>
      <c r="KW480" s="87"/>
      <c r="KX480" s="87"/>
      <c r="KY480" s="87"/>
      <c r="KZ480" s="87"/>
      <c r="LA480" s="87"/>
      <c r="LB480" s="87"/>
      <c r="LC480" s="87"/>
      <c r="LD480" s="87"/>
      <c r="LE480" s="87"/>
      <c r="LF480" s="87"/>
      <c r="LG480" s="87"/>
      <c r="LH480" s="87"/>
      <c r="LI480" s="87"/>
      <c r="LJ480" s="87"/>
      <c r="LK480" s="87"/>
      <c r="LL480" s="87"/>
      <c r="LM480" s="87"/>
      <c r="LN480" s="87"/>
      <c r="LO480" s="87"/>
      <c r="LP480" s="87"/>
      <c r="LQ480" s="87"/>
      <c r="LR480" s="87"/>
      <c r="LS480" s="87"/>
      <c r="LT480" s="87"/>
      <c r="LU480" s="87"/>
      <c r="LV480" s="87"/>
      <c r="LW480" s="87"/>
      <c r="LX480" s="87"/>
      <c r="LY480" s="87"/>
      <c r="LZ480" s="87"/>
      <c r="MA480" s="87"/>
      <c r="MB480" s="87"/>
      <c r="MC480" s="87"/>
      <c r="MD480" s="87"/>
      <c r="ME480" s="87"/>
      <c r="MF480" s="87"/>
      <c r="MG480" s="87"/>
      <c r="MH480" s="87"/>
      <c r="MI480" s="87"/>
      <c r="MJ480" s="87"/>
      <c r="MK480" s="87"/>
      <c r="ML480" s="87"/>
      <c r="MM480" s="87"/>
      <c r="MN480" s="87"/>
      <c r="MO480" s="87"/>
      <c r="MP480" s="87"/>
      <c r="MQ480" s="87"/>
      <c r="MR480" s="87"/>
      <c r="MS480" s="87"/>
      <c r="MT480" s="87"/>
      <c r="MU480" s="87"/>
      <c r="MV480" s="87"/>
      <c r="MW480" s="87"/>
      <c r="MX480" s="87"/>
      <c r="MY480" s="87"/>
      <c r="MZ480" s="87"/>
      <c r="NA480" s="87"/>
      <c r="NB480" s="87"/>
      <c r="NC480" s="87"/>
      <c r="ND480" s="87"/>
      <c r="NE480" s="87"/>
      <c r="NF480" s="87"/>
      <c r="NG480" s="87"/>
      <c r="NH480" s="87"/>
      <c r="NI480" s="87"/>
      <c r="NJ480" s="87"/>
      <c r="NK480" s="87"/>
      <c r="NL480" s="87"/>
      <c r="NM480" s="87"/>
      <c r="NN480" s="87"/>
      <c r="NO480" s="87"/>
      <c r="NP480" s="87"/>
      <c r="NQ480" s="87"/>
      <c r="NR480" s="87"/>
      <c r="NS480" s="87"/>
      <c r="NT480" s="87"/>
      <c r="NU480" s="87"/>
      <c r="NV480" s="87"/>
      <c r="NW480" s="87"/>
      <c r="NX480" s="87"/>
      <c r="NY480" s="87"/>
      <c r="NZ480" s="87"/>
      <c r="OA480" s="87"/>
      <c r="OB480" s="87"/>
      <c r="OC480" s="87"/>
      <c r="OD480" s="87"/>
      <c r="OE480" s="87"/>
      <c r="OF480" s="87"/>
      <c r="OG480" s="87"/>
      <c r="OH480" s="87"/>
      <c r="OI480" s="87"/>
      <c r="OJ480" s="87"/>
      <c r="OK480" s="87"/>
      <c r="OL480" s="87"/>
      <c r="OM480" s="87"/>
      <c r="ON480" s="87"/>
      <c r="OO480" s="87"/>
      <c r="OP480" s="87"/>
      <c r="OQ480" s="87"/>
      <c r="OR480" s="87"/>
      <c r="OS480" s="87"/>
      <c r="OT480" s="87"/>
      <c r="OU480" s="87"/>
      <c r="OV480" s="87"/>
      <c r="OW480" s="87"/>
      <c r="OX480" s="87"/>
      <c r="OY480" s="87"/>
      <c r="OZ480" s="87"/>
      <c r="PA480" s="87"/>
      <c r="PB480" s="87"/>
      <c r="PC480" s="87"/>
      <c r="PD480" s="87"/>
      <c r="PE480" s="87"/>
      <c r="PF480" s="87"/>
      <c r="PG480" s="87"/>
      <c r="PH480" s="87"/>
      <c r="PI480" s="87"/>
      <c r="PJ480" s="87"/>
      <c r="PK480" s="87"/>
      <c r="PL480" s="87"/>
      <c r="PM480" s="87"/>
      <c r="PN480" s="87"/>
      <c r="PO480" s="87"/>
      <c r="PP480" s="87"/>
      <c r="PQ480" s="87"/>
      <c r="PR480" s="87"/>
      <c r="PS480" s="87"/>
      <c r="PT480" s="87"/>
      <c r="PU480" s="87"/>
      <c r="PV480" s="87"/>
      <c r="PW480" s="87"/>
      <c r="PX480" s="87"/>
      <c r="PY480" s="87"/>
      <c r="PZ480" s="87"/>
      <c r="QA480" s="87"/>
      <c r="QB480" s="87"/>
      <c r="QC480" s="87"/>
      <c r="QD480" s="87"/>
      <c r="QE480" s="87"/>
      <c r="QF480" s="87"/>
      <c r="QG480" s="87"/>
      <c r="QH480" s="87"/>
      <c r="QI480" s="87"/>
      <c r="QJ480" s="87"/>
      <c r="QK480" s="87"/>
      <c r="QL480" s="87"/>
      <c r="QM480" s="87"/>
      <c r="QN480" s="87"/>
      <c r="QO480" s="87"/>
      <c r="QP480" s="87"/>
      <c r="QQ480" s="87"/>
      <c r="QR480" s="87"/>
      <c r="QS480" s="87"/>
      <c r="QT480" s="87"/>
      <c r="QU480" s="87"/>
      <c r="QV480" s="87"/>
      <c r="QW480" s="87"/>
      <c r="QX480" s="87"/>
      <c r="QY480" s="87"/>
      <c r="QZ480" s="87"/>
      <c r="RA480" s="87"/>
      <c r="RB480" s="87"/>
      <c r="RC480" s="87"/>
      <c r="RD480" s="87"/>
      <c r="RE480" s="87"/>
      <c r="RF480" s="87"/>
      <c r="RG480" s="87"/>
      <c r="RH480" s="87"/>
      <c r="RI480" s="87"/>
      <c r="RJ480" s="87"/>
      <c r="RK480" s="87"/>
      <c r="RL480" s="87"/>
      <c r="RM480" s="87"/>
      <c r="RN480" s="87"/>
      <c r="RO480" s="87"/>
      <c r="RP480" s="87"/>
      <c r="RQ480" s="87"/>
      <c r="RR480" s="87"/>
      <c r="RS480" s="87"/>
      <c r="RT480" s="87"/>
      <c r="RU480" s="87"/>
      <c r="RV480" s="87"/>
      <c r="RW480" s="87"/>
      <c r="RX480" s="87"/>
      <c r="RY480" s="87"/>
      <c r="RZ480" s="87"/>
      <c r="SA480" s="87"/>
      <c r="SB480" s="87"/>
      <c r="SC480" s="87"/>
      <c r="SD480" s="87"/>
      <c r="SE480" s="87"/>
      <c r="SF480" s="87"/>
      <c r="SG480" s="87"/>
      <c r="SH480" s="87"/>
      <c r="SI480" s="87"/>
      <c r="SJ480" s="87"/>
      <c r="SK480" s="87"/>
      <c r="SL480" s="87"/>
      <c r="SM480" s="87"/>
      <c r="SN480" s="87"/>
      <c r="SO480" s="87"/>
      <c r="SP480" s="87"/>
      <c r="SQ480" s="87"/>
      <c r="SR480" s="87"/>
      <c r="SS480" s="87"/>
      <c r="ST480" s="87"/>
      <c r="SU480" s="87"/>
      <c r="SV480" s="87"/>
      <c r="SW480" s="87"/>
      <c r="SX480" s="87"/>
      <c r="SY480" s="87"/>
      <c r="SZ480" s="87"/>
      <c r="TA480" s="87"/>
      <c r="TB480" s="87"/>
      <c r="TC480" s="87"/>
      <c r="TD480" s="87"/>
      <c r="TE480" s="87"/>
      <c r="TF480" s="87"/>
      <c r="TG480" s="87"/>
      <c r="TH480" s="87"/>
      <c r="TI480" s="87"/>
      <c r="TJ480" s="87"/>
      <c r="TK480" s="87"/>
      <c r="TL480" s="87"/>
      <c r="TM480" s="87"/>
      <c r="TN480" s="87"/>
      <c r="TO480" s="87"/>
      <c r="TP480" s="87"/>
      <c r="TQ480" s="87"/>
      <c r="TR480" s="87"/>
      <c r="TS480" s="87"/>
      <c r="TT480" s="87"/>
      <c r="TU480" s="87"/>
      <c r="TV480" s="87"/>
      <c r="TW480" s="87"/>
      <c r="TX480" s="87"/>
      <c r="TY480" s="87"/>
      <c r="TZ480" s="87"/>
      <c r="UA480" s="87"/>
      <c r="UB480" s="87"/>
      <c r="UC480" s="87"/>
      <c r="UD480" s="87"/>
      <c r="UE480" s="87"/>
      <c r="UF480" s="87"/>
      <c r="UG480" s="87"/>
      <c r="UH480" s="87"/>
      <c r="UI480" s="87"/>
      <c r="UJ480" s="87"/>
      <c r="UK480" s="87"/>
      <c r="UL480" s="87"/>
      <c r="UM480" s="87"/>
      <c r="UN480" s="87"/>
      <c r="UO480" s="87"/>
      <c r="UP480" s="87"/>
      <c r="UQ480" s="87"/>
      <c r="UR480" s="87"/>
      <c r="US480" s="87"/>
      <c r="UT480" s="87"/>
      <c r="UU480" s="87"/>
      <c r="UV480" s="87"/>
      <c r="UW480" s="87"/>
      <c r="UX480" s="87"/>
      <c r="UY480" s="87"/>
      <c r="UZ480" s="87"/>
      <c r="VA480" s="87"/>
      <c r="VB480" s="87"/>
      <c r="VC480" s="87"/>
      <c r="VD480" s="87"/>
      <c r="VE480" s="87"/>
      <c r="VF480" s="87"/>
      <c r="VG480" s="87"/>
      <c r="VH480" s="87"/>
      <c r="VI480" s="87"/>
      <c r="VJ480" s="87"/>
      <c r="VK480" s="87"/>
      <c r="VL480" s="87"/>
      <c r="VM480" s="87"/>
      <c r="VN480" s="87"/>
      <c r="VO480" s="87"/>
      <c r="VP480" s="87"/>
      <c r="VQ480" s="87"/>
      <c r="VR480" s="87"/>
      <c r="VS480" s="87"/>
      <c r="VT480" s="87"/>
      <c r="VU480" s="87"/>
      <c r="VV480" s="87"/>
      <c r="VW480" s="87"/>
      <c r="VX480" s="87"/>
      <c r="VY480" s="87"/>
      <c r="VZ480" s="87"/>
      <c r="WA480" s="87"/>
      <c r="WB480" s="87"/>
      <c r="WC480" s="87"/>
      <c r="WD480" s="87"/>
      <c r="WE480" s="87"/>
      <c r="WF480" s="87"/>
      <c r="WG480" s="87"/>
      <c r="WH480" s="87"/>
      <c r="WI480" s="87"/>
      <c r="WJ480" s="87"/>
      <c r="WK480" s="87"/>
      <c r="WL480" s="87"/>
      <c r="WM480" s="87"/>
      <c r="WN480" s="87"/>
      <c r="WO480" s="87"/>
      <c r="WP480" s="87"/>
      <c r="WQ480" s="87"/>
      <c r="WR480" s="87"/>
      <c r="WS480" s="87"/>
      <c r="WT480" s="87"/>
      <c r="WU480" s="87"/>
      <c r="WV480" s="87"/>
      <c r="WW480" s="87"/>
      <c r="WX480" s="87"/>
      <c r="WY480" s="87"/>
      <c r="WZ480" s="87"/>
      <c r="XA480" s="87"/>
      <c r="XB480" s="87"/>
      <c r="XC480" s="87"/>
      <c r="XD480" s="87"/>
      <c r="XE480" s="87"/>
      <c r="XF480" s="87"/>
      <c r="XG480" s="87"/>
      <c r="XH480" s="87"/>
      <c r="XI480" s="87"/>
      <c r="XJ480" s="87"/>
      <c r="XK480" s="87"/>
      <c r="XL480" s="87"/>
      <c r="XM480" s="87"/>
      <c r="XN480" s="87"/>
      <c r="XO480" s="87"/>
      <c r="XP480" s="87"/>
      <c r="XQ480" s="87"/>
      <c r="XR480" s="87"/>
      <c r="XS480" s="87"/>
      <c r="XT480" s="87"/>
      <c r="XU480" s="87"/>
      <c r="XV480" s="87"/>
      <c r="XW480" s="87"/>
      <c r="XX480" s="87"/>
      <c r="XY480" s="87"/>
      <c r="XZ480" s="87"/>
      <c r="YA480" s="87"/>
      <c r="YB480" s="87"/>
      <c r="YC480" s="87"/>
      <c r="YD480" s="87"/>
      <c r="YE480" s="87"/>
      <c r="YF480" s="87"/>
      <c r="YG480" s="87"/>
      <c r="YH480" s="87"/>
      <c r="YI480" s="87"/>
      <c r="YJ480" s="87"/>
      <c r="YK480" s="87"/>
      <c r="YL480" s="87"/>
      <c r="YM480" s="87"/>
      <c r="YN480" s="87"/>
      <c r="YO480" s="87"/>
      <c r="YP480" s="87"/>
      <c r="YQ480" s="87"/>
      <c r="YR480" s="87"/>
      <c r="YS480" s="87"/>
      <c r="YT480" s="87"/>
      <c r="YU480" s="87"/>
      <c r="YV480" s="87"/>
      <c r="YW480" s="87"/>
      <c r="YX480" s="87"/>
      <c r="YY480" s="87"/>
      <c r="YZ480" s="87"/>
      <c r="ZA480" s="87"/>
      <c r="ZB480" s="87"/>
      <c r="ZC480" s="87"/>
      <c r="ZD480" s="87"/>
      <c r="ZE480" s="87"/>
      <c r="ZF480" s="87"/>
      <c r="ZG480" s="87"/>
      <c r="ZH480" s="87"/>
      <c r="ZI480" s="87"/>
      <c r="ZJ480" s="87"/>
      <c r="ZK480" s="87"/>
      <c r="ZL480" s="87"/>
      <c r="ZM480" s="87"/>
      <c r="ZN480" s="87"/>
      <c r="ZO480" s="87"/>
      <c r="ZP480" s="87"/>
      <c r="ZQ480" s="87"/>
      <c r="ZR480" s="87"/>
      <c r="ZS480" s="87"/>
      <c r="ZT480" s="87"/>
      <c r="ZU480" s="87"/>
      <c r="ZV480" s="87"/>
      <c r="ZW480" s="87"/>
      <c r="ZX480" s="87"/>
      <c r="ZY480" s="87"/>
      <c r="ZZ480" s="87"/>
      <c r="AAA480" s="87"/>
      <c r="AAB480" s="87"/>
      <c r="AAC480" s="87"/>
      <c r="AAD480" s="87"/>
      <c r="AAE480" s="87"/>
      <c r="AAF480" s="87"/>
      <c r="AAG480" s="87"/>
      <c r="AAH480" s="87"/>
      <c r="AAI480" s="87"/>
      <c r="AAJ480" s="87"/>
      <c r="AAK480" s="87"/>
      <c r="AAL480" s="87"/>
      <c r="AAM480" s="87"/>
      <c r="AAN480" s="87"/>
      <c r="AAO480" s="87"/>
      <c r="AAP480" s="87"/>
      <c r="AAQ480" s="87"/>
      <c r="AAR480" s="87"/>
      <c r="AAS480" s="87"/>
      <c r="AAT480" s="87"/>
      <c r="AAU480" s="87"/>
      <c r="AAV480" s="87"/>
      <c r="AAW480" s="87"/>
      <c r="AAX480" s="87"/>
      <c r="AAY480" s="87"/>
      <c r="AAZ480" s="87"/>
      <c r="ABA480" s="87"/>
      <c r="ABB480" s="87"/>
      <c r="ABC480" s="87"/>
      <c r="ABD480" s="87"/>
      <c r="ABE480" s="87"/>
      <c r="ABF480" s="87"/>
      <c r="ABG480" s="87"/>
      <c r="ABH480" s="87"/>
      <c r="ABI480" s="87"/>
      <c r="ABJ480" s="87"/>
      <c r="ABK480" s="87"/>
      <c r="ABL480" s="87"/>
      <c r="ABM480" s="87"/>
      <c r="ABN480" s="87"/>
      <c r="ABO480" s="87"/>
      <c r="ABP480" s="87"/>
      <c r="ABQ480" s="87"/>
      <c r="ABR480" s="87"/>
      <c r="ABS480" s="87"/>
      <c r="ABT480" s="87"/>
      <c r="ABU480" s="87"/>
      <c r="ABV480" s="87"/>
      <c r="ABW480" s="87"/>
      <c r="ABX480" s="87"/>
      <c r="ABY480" s="87"/>
      <c r="ABZ480" s="87"/>
      <c r="ACA480" s="87"/>
      <c r="ACB480" s="87"/>
      <c r="ACC480" s="87"/>
      <c r="ACD480" s="87"/>
      <c r="ACE480" s="87"/>
      <c r="ACF480" s="87"/>
      <c r="ACG480" s="87"/>
      <c r="ACH480" s="87"/>
      <c r="ACI480" s="87"/>
      <c r="ACJ480" s="87"/>
      <c r="ACK480" s="87"/>
      <c r="ACL480" s="87"/>
      <c r="ACM480" s="87"/>
      <c r="ACN480" s="87"/>
      <c r="ACO480" s="87"/>
      <c r="ACP480" s="87"/>
      <c r="ACQ480" s="87"/>
      <c r="ACR480" s="87"/>
      <c r="ACS480" s="87"/>
      <c r="ACT480" s="87"/>
      <c r="ACU480" s="87"/>
      <c r="ACV480" s="87"/>
      <c r="ACW480" s="87"/>
      <c r="ACX480" s="87"/>
      <c r="ACY480" s="87"/>
      <c r="ACZ480" s="87"/>
      <c r="ADA480" s="87"/>
      <c r="ADB480" s="87"/>
      <c r="ADC480" s="87"/>
      <c r="ADD480" s="87"/>
      <c r="ADE480" s="87"/>
      <c r="ADF480" s="87"/>
      <c r="ADG480" s="87"/>
      <c r="ADH480" s="87"/>
      <c r="ADI480" s="87"/>
      <c r="ADJ480" s="87"/>
      <c r="ADK480" s="87"/>
      <c r="ADL480" s="87"/>
      <c r="ADM480" s="87"/>
      <c r="ADN480" s="87"/>
      <c r="ADO480" s="87"/>
      <c r="ADP480" s="87"/>
      <c r="ADQ480" s="87"/>
      <c r="ADR480" s="87"/>
      <c r="ADS480" s="87"/>
      <c r="ADT480" s="87"/>
      <c r="ADU480" s="87"/>
      <c r="ADV480" s="87"/>
      <c r="ADW480" s="87"/>
      <c r="ADX480" s="87"/>
      <c r="ADY480" s="87"/>
      <c r="ADZ480" s="87"/>
      <c r="AEA480" s="87"/>
      <c r="AEB480" s="87"/>
      <c r="AEC480" s="87"/>
      <c r="AED480" s="87"/>
      <c r="AEE480" s="87"/>
      <c r="AEF480" s="87"/>
      <c r="AEG480" s="87"/>
      <c r="AEH480" s="87"/>
      <c r="AEI480" s="87"/>
      <c r="AEJ480" s="87"/>
      <c r="AEK480" s="87"/>
      <c r="AEL480" s="87"/>
      <c r="AEM480" s="87"/>
      <c r="AEN480" s="87"/>
      <c r="AEO480" s="87"/>
      <c r="AEP480" s="87"/>
      <c r="AEQ480" s="87"/>
      <c r="AER480" s="87"/>
      <c r="AES480" s="87"/>
      <c r="AET480" s="87"/>
      <c r="AEU480" s="87"/>
      <c r="AEV480" s="87"/>
      <c r="AEW480" s="87"/>
      <c r="AEX480" s="87"/>
      <c r="AEY480" s="87"/>
      <c r="AEZ480" s="87"/>
      <c r="AFA480" s="87"/>
      <c r="AFB480" s="87"/>
      <c r="AFC480" s="87"/>
      <c r="AFD480" s="87"/>
      <c r="AFE480" s="87"/>
      <c r="AFF480" s="87"/>
      <c r="AFG480" s="87"/>
      <c r="AFH480" s="87"/>
      <c r="AFI480" s="87"/>
      <c r="AFJ480" s="87"/>
      <c r="AFK480" s="87"/>
      <c r="AFL480" s="87"/>
      <c r="AFM480" s="87"/>
      <c r="AFN480" s="87"/>
      <c r="AFO480" s="87"/>
      <c r="AFP480" s="87"/>
      <c r="AFQ480" s="87"/>
      <c r="AFR480" s="87"/>
      <c r="AFS480" s="87"/>
      <c r="AFT480" s="87"/>
      <c r="AFU480" s="87"/>
      <c r="AFV480" s="87"/>
      <c r="AFW480" s="87"/>
      <c r="AFX480" s="87"/>
      <c r="AFY480" s="87"/>
      <c r="AFZ480" s="87"/>
      <c r="AGA480" s="87"/>
      <c r="AGB480" s="87"/>
      <c r="AGC480" s="87"/>
      <c r="AGD480" s="87"/>
      <c r="AGE480" s="87"/>
      <c r="AGF480" s="87"/>
      <c r="AGG480" s="87"/>
      <c r="AGH480" s="87"/>
      <c r="AGI480" s="87"/>
      <c r="AGJ480" s="87"/>
      <c r="AGK480" s="87"/>
      <c r="AGL480" s="87"/>
      <c r="AGM480" s="87"/>
      <c r="AGN480" s="87"/>
      <c r="AGO480" s="87"/>
      <c r="AGP480" s="87"/>
      <c r="AGQ480" s="87"/>
      <c r="AGR480" s="87"/>
      <c r="AGS480" s="87"/>
      <c r="AGT480" s="87"/>
      <c r="AGU480" s="87"/>
      <c r="AGV480" s="87"/>
      <c r="AGW480" s="87"/>
      <c r="AGX480" s="87"/>
      <c r="AGY480" s="87"/>
      <c r="AGZ480" s="87"/>
      <c r="AHA480" s="87"/>
      <c r="AHB480" s="87"/>
      <c r="AHC480" s="87"/>
      <c r="AHD480" s="87"/>
      <c r="AHE480" s="87"/>
      <c r="AHF480" s="87"/>
      <c r="AHG480" s="87"/>
      <c r="AHH480" s="87"/>
      <c r="AHI480" s="87"/>
      <c r="AHJ480" s="87"/>
      <c r="AHK480" s="87"/>
      <c r="AHL480" s="87"/>
      <c r="AHM480" s="87"/>
      <c r="AHN480" s="87"/>
      <c r="AHO480" s="87"/>
      <c r="AHP480" s="87"/>
      <c r="AHQ480" s="87"/>
      <c r="AHR480" s="87"/>
      <c r="AHS480" s="87"/>
      <c r="AHT480" s="87"/>
      <c r="AHU480" s="87"/>
      <c r="AHV480" s="87"/>
      <c r="AHW480" s="87"/>
      <c r="AHX480" s="87"/>
      <c r="AHY480" s="87"/>
      <c r="AHZ480" s="87"/>
      <c r="AIA480" s="87"/>
      <c r="AIB480" s="87"/>
      <c r="AIC480" s="87"/>
      <c r="AID480" s="87"/>
      <c r="AIE480" s="87"/>
      <c r="AIF480" s="87"/>
      <c r="AIG480" s="87"/>
      <c r="AIH480" s="87"/>
      <c r="AII480" s="87"/>
      <c r="AIJ480" s="87"/>
      <c r="AIK480" s="87"/>
      <c r="AIL480" s="87"/>
      <c r="AIM480" s="87"/>
      <c r="AIN480" s="87"/>
      <c r="AIO480" s="87"/>
      <c r="AIP480" s="87"/>
      <c r="AIQ480" s="87"/>
      <c r="AIR480" s="87"/>
      <c r="AIS480" s="87"/>
      <c r="AIT480" s="87"/>
      <c r="AIU480" s="87"/>
      <c r="AIV480" s="87"/>
      <c r="AIW480" s="87"/>
      <c r="AIX480" s="87"/>
      <c r="AIY480" s="87"/>
      <c r="AIZ480" s="87"/>
      <c r="AJA480" s="87"/>
      <c r="AJB480" s="87"/>
      <c r="AJC480" s="87"/>
      <c r="AJD480" s="87"/>
      <c r="AJE480" s="87"/>
      <c r="AJF480" s="87"/>
      <c r="AJG480" s="87"/>
      <c r="AJH480" s="87"/>
      <c r="AJI480" s="87"/>
      <c r="AJJ480" s="87"/>
      <c r="AJK480" s="87"/>
      <c r="AJL480" s="87"/>
      <c r="AJM480" s="87"/>
      <c r="AJN480" s="87"/>
      <c r="AJO480" s="87"/>
      <c r="AJP480" s="87"/>
      <c r="AJQ480" s="87"/>
      <c r="AJR480" s="87"/>
      <c r="AJS480" s="87"/>
      <c r="AJT480" s="87"/>
      <c r="AJU480" s="87"/>
      <c r="AJV480" s="87"/>
      <c r="AJW480" s="87"/>
      <c r="AJX480" s="87"/>
      <c r="AJY480" s="87"/>
      <c r="AJZ480" s="87"/>
      <c r="AKA480" s="87"/>
      <c r="AKB480" s="87"/>
      <c r="AKC480" s="87"/>
      <c r="AKD480" s="87"/>
      <c r="AKE480" s="87"/>
      <c r="AKF480" s="87"/>
      <c r="AKG480" s="87"/>
      <c r="AKH480" s="87"/>
      <c r="AKI480" s="87"/>
      <c r="AKJ480" s="87"/>
      <c r="AKK480" s="87"/>
      <c r="AKL480" s="87"/>
      <c r="AKM480" s="87"/>
      <c r="AKN480" s="87"/>
      <c r="AKO480" s="87"/>
      <c r="AKP480" s="87"/>
      <c r="AKQ480" s="87"/>
      <c r="AKR480" s="87"/>
      <c r="AKS480" s="87"/>
      <c r="AKT480" s="87"/>
      <c r="AKU480" s="87"/>
      <c r="AKV480" s="87"/>
      <c r="AKW480" s="87"/>
      <c r="AKX480" s="87"/>
      <c r="AKY480" s="87"/>
      <c r="AKZ480" s="87"/>
      <c r="ALA480" s="87"/>
      <c r="ALB480" s="87"/>
      <c r="ALC480" s="87"/>
      <c r="ALD480" s="87"/>
      <c r="ALE480" s="87"/>
      <c r="ALF480" s="87"/>
      <c r="ALG480" s="87"/>
      <c r="ALH480" s="87"/>
      <c r="ALI480" s="87"/>
      <c r="ALJ480" s="87"/>
      <c r="ALK480" s="87"/>
      <c r="ALL480" s="87"/>
      <c r="ALM480" s="87"/>
      <c r="ALN480" s="87"/>
      <c r="ALO480" s="87"/>
      <c r="ALP480" s="87"/>
      <c r="ALQ480" s="87"/>
      <c r="ALR480" s="87"/>
      <c r="ALS480" s="87"/>
      <c r="ALT480" s="87"/>
      <c r="ALU480" s="87"/>
      <c r="ALV480" s="87"/>
      <c r="ALW480" s="87"/>
      <c r="ALX480" s="87"/>
      <c r="ALY480" s="87"/>
      <c r="ALZ480" s="87"/>
      <c r="AMA480" s="87"/>
      <c r="AMB480" s="87"/>
      <c r="AMC480" s="87"/>
      <c r="AMD480" s="87"/>
      <c r="AME480" s="87"/>
      <c r="AMF480" s="87"/>
      <c r="AMG480" s="87"/>
      <c r="AMH480" s="87"/>
      <c r="AMI480" s="87"/>
      <c r="AMJ480" s="87"/>
      <c r="AMK480" s="87"/>
      <c r="AML480" s="87"/>
      <c r="AMM480" s="87"/>
      <c r="AMN480" s="87"/>
      <c r="AMO480" s="87"/>
      <c r="AMP480" s="87"/>
      <c r="AMQ480" s="87"/>
      <c r="AMR480" s="87"/>
      <c r="AMS480" s="87"/>
      <c r="AMT480" s="87"/>
      <c r="AMU480" s="87"/>
      <c r="AMV480" s="87"/>
      <c r="AMW480" s="87"/>
      <c r="AMX480" s="87"/>
      <c r="AMY480" s="87"/>
      <c r="AMZ480" s="87"/>
      <c r="ANA480" s="87"/>
      <c r="ANB480" s="87"/>
      <c r="ANC480" s="87"/>
      <c r="AND480" s="87"/>
      <c r="ANE480" s="87"/>
      <c r="ANF480" s="87"/>
      <c r="ANG480" s="87"/>
      <c r="ANH480" s="87"/>
      <c r="ANI480" s="87"/>
      <c r="ANJ480" s="87"/>
      <c r="ANK480" s="87"/>
      <c r="ANL480" s="87"/>
      <c r="ANM480" s="87"/>
      <c r="ANN480" s="87"/>
      <c r="ANO480" s="87"/>
      <c r="ANP480" s="87"/>
      <c r="ANQ480" s="87"/>
      <c r="ANR480" s="87"/>
      <c r="ANS480" s="87"/>
      <c r="ANT480" s="87"/>
      <c r="ANU480" s="87"/>
      <c r="ANV480" s="87"/>
      <c r="ANW480" s="87"/>
      <c r="ANX480" s="87"/>
      <c r="ANY480" s="87"/>
      <c r="ANZ480" s="87"/>
      <c r="AOA480" s="87"/>
      <c r="AOB480" s="87"/>
      <c r="AOC480" s="87"/>
      <c r="AOD480" s="87"/>
      <c r="AOE480" s="87"/>
      <c r="AOF480" s="87"/>
      <c r="AOG480" s="87"/>
      <c r="AOH480" s="87"/>
      <c r="AOI480" s="87"/>
      <c r="AOJ480" s="87"/>
      <c r="AOK480" s="87"/>
      <c r="AOL480" s="87"/>
      <c r="AOM480" s="87"/>
      <c r="AON480" s="87"/>
      <c r="AOO480" s="87"/>
      <c r="AOP480" s="87"/>
      <c r="AOQ480" s="87"/>
      <c r="AOR480" s="87"/>
      <c r="AOS480" s="87"/>
      <c r="AOT480" s="87"/>
      <c r="AOU480" s="87"/>
      <c r="AOV480" s="87"/>
      <c r="AOW480" s="87"/>
      <c r="AOX480" s="87"/>
      <c r="AOY480" s="87"/>
      <c r="AOZ480" s="87"/>
      <c r="APA480" s="87"/>
      <c r="APB480" s="87"/>
      <c r="APC480" s="87"/>
      <c r="APD480" s="87"/>
      <c r="APE480" s="87"/>
      <c r="APF480" s="87"/>
      <c r="APG480" s="87"/>
      <c r="APH480" s="87"/>
      <c r="API480" s="87"/>
      <c r="APJ480" s="87"/>
      <c r="APK480" s="87"/>
      <c r="APL480" s="87"/>
      <c r="APM480" s="87"/>
      <c r="APN480" s="87"/>
      <c r="APO480" s="87"/>
      <c r="APP480" s="87"/>
      <c r="APQ480" s="87"/>
      <c r="APR480" s="87"/>
      <c r="APS480" s="87"/>
      <c r="APT480" s="87"/>
      <c r="APU480" s="87"/>
      <c r="APV480" s="87"/>
      <c r="APW480" s="87"/>
      <c r="APX480" s="87"/>
      <c r="APY480" s="87"/>
      <c r="APZ480" s="87"/>
      <c r="AQA480" s="87"/>
      <c r="AQB480" s="87"/>
      <c r="AQC480" s="87"/>
      <c r="AQD480" s="87"/>
      <c r="AQE480" s="87"/>
      <c r="AQF480" s="87"/>
      <c r="AQG480" s="87"/>
      <c r="AQH480" s="87"/>
      <c r="AQI480" s="87"/>
      <c r="AQJ480" s="87"/>
      <c r="AQK480" s="87"/>
      <c r="AQL480" s="87"/>
      <c r="AQM480" s="87"/>
      <c r="AQN480" s="87"/>
      <c r="AQO480" s="87"/>
      <c r="AQP480" s="87"/>
      <c r="AQQ480" s="87"/>
      <c r="AQR480" s="87"/>
      <c r="AQS480" s="87"/>
      <c r="AQT480" s="87"/>
    </row>
    <row r="481" spans="1:1138" s="145" customFormat="1" x14ac:dyDescent="0.25">
      <c r="A481" s="93"/>
      <c r="B481" s="102"/>
      <c r="C481" s="110"/>
      <c r="D481" s="110"/>
      <c r="E481" s="110"/>
      <c r="F481" s="110"/>
      <c r="G481" s="138"/>
      <c r="H481" s="87"/>
      <c r="I481" s="87"/>
      <c r="J481" s="87"/>
      <c r="K481" s="87"/>
      <c r="L481" s="143"/>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87"/>
      <c r="AN481" s="87"/>
      <c r="AO481" s="87"/>
      <c r="AP481" s="87"/>
      <c r="AQ481" s="87"/>
      <c r="AR481" s="87"/>
      <c r="AS481" s="87"/>
      <c r="AT481" s="87"/>
      <c r="AU481" s="87"/>
      <c r="AV481" s="87"/>
      <c r="AW481" s="87"/>
      <c r="AX481" s="87"/>
      <c r="AY481" s="87"/>
      <c r="AZ481" s="87"/>
      <c r="BA481" s="87"/>
      <c r="BB481" s="87"/>
      <c r="BC481" s="87"/>
      <c r="BD481" s="87"/>
      <c r="BE481" s="87"/>
      <c r="BF481" s="87"/>
      <c r="BG481" s="87"/>
      <c r="BH481" s="87"/>
      <c r="BI481" s="87"/>
      <c r="BJ481" s="87"/>
      <c r="BK481" s="87"/>
      <c r="BL481" s="87"/>
      <c r="BM481" s="87"/>
      <c r="BN481" s="87"/>
      <c r="BO481" s="87"/>
      <c r="BP481" s="87"/>
      <c r="BQ481" s="87"/>
      <c r="BR481" s="87"/>
      <c r="BS481" s="87"/>
      <c r="BT481" s="87"/>
      <c r="BU481" s="87"/>
      <c r="BV481" s="87"/>
      <c r="BW481" s="87"/>
      <c r="BX481" s="87"/>
      <c r="BY481" s="87"/>
      <c r="BZ481" s="87"/>
      <c r="CA481" s="87"/>
      <c r="CB481" s="87"/>
      <c r="CC481" s="87"/>
      <c r="CD481" s="87"/>
      <c r="CE481" s="87"/>
      <c r="CF481" s="87"/>
      <c r="CG481" s="87"/>
      <c r="CH481" s="87"/>
      <c r="CI481" s="87"/>
      <c r="CJ481" s="87"/>
      <c r="CK481" s="87"/>
      <c r="CL481" s="87"/>
      <c r="CM481" s="87"/>
      <c r="CN481" s="87"/>
      <c r="CO481" s="87"/>
      <c r="CP481" s="87"/>
      <c r="CQ481" s="87"/>
      <c r="CR481" s="87"/>
      <c r="CS481" s="87"/>
      <c r="CT481" s="87"/>
      <c r="CU481" s="87"/>
      <c r="CV481" s="87"/>
      <c r="CW481" s="87"/>
      <c r="CX481" s="87"/>
      <c r="CY481" s="87"/>
      <c r="CZ481" s="87"/>
      <c r="DA481" s="87"/>
      <c r="DB481" s="87"/>
      <c r="DC481" s="87"/>
      <c r="DD481" s="87"/>
      <c r="DE481" s="87"/>
      <c r="DF481" s="87"/>
      <c r="DG481" s="87"/>
      <c r="DH481" s="87"/>
      <c r="DI481" s="87"/>
      <c r="DJ481" s="87"/>
      <c r="DK481" s="87"/>
      <c r="DL481" s="87"/>
      <c r="DM481" s="87"/>
      <c r="DN481" s="87"/>
      <c r="DO481" s="87"/>
      <c r="DP481" s="87"/>
      <c r="DQ481" s="87"/>
      <c r="DR481" s="87"/>
      <c r="DS481" s="87"/>
      <c r="DT481" s="87"/>
      <c r="DU481" s="87"/>
      <c r="DV481" s="87"/>
      <c r="DW481" s="87"/>
      <c r="DX481" s="87"/>
      <c r="DY481" s="87"/>
      <c r="DZ481" s="87"/>
      <c r="EA481" s="87"/>
      <c r="EB481" s="87"/>
      <c r="EC481" s="87"/>
      <c r="ED481" s="87"/>
      <c r="EE481" s="87"/>
      <c r="EF481" s="87"/>
      <c r="EG481" s="87"/>
      <c r="EH481" s="87"/>
      <c r="EI481" s="87"/>
      <c r="EJ481" s="87"/>
      <c r="EK481" s="87"/>
      <c r="EL481" s="87"/>
      <c r="EM481" s="87"/>
      <c r="EN481" s="87"/>
      <c r="EO481" s="87"/>
      <c r="EP481" s="87"/>
      <c r="EQ481" s="87"/>
      <c r="ER481" s="87"/>
      <c r="ES481" s="87"/>
      <c r="ET481" s="87"/>
      <c r="EU481" s="87"/>
      <c r="EV481" s="87"/>
      <c r="EW481" s="87"/>
      <c r="EX481" s="87"/>
      <c r="EY481" s="87"/>
      <c r="EZ481" s="87"/>
      <c r="FA481" s="87"/>
      <c r="FB481" s="87"/>
      <c r="FC481" s="87"/>
      <c r="FD481" s="87"/>
      <c r="FE481" s="87"/>
      <c r="FF481" s="87"/>
      <c r="FG481" s="87"/>
      <c r="FH481" s="87"/>
      <c r="FI481" s="87"/>
      <c r="FJ481" s="87"/>
      <c r="FK481" s="87"/>
      <c r="FL481" s="87"/>
      <c r="FM481" s="87"/>
      <c r="FN481" s="87"/>
      <c r="FO481" s="87"/>
      <c r="FP481" s="87"/>
      <c r="FQ481" s="87"/>
      <c r="FR481" s="87"/>
      <c r="FS481" s="87"/>
      <c r="FT481" s="87"/>
      <c r="FU481" s="87"/>
      <c r="FV481" s="87"/>
      <c r="FW481" s="87"/>
      <c r="FX481" s="87"/>
      <c r="FY481" s="87"/>
      <c r="FZ481" s="87"/>
      <c r="GA481" s="87"/>
      <c r="GB481" s="87"/>
      <c r="GC481" s="87"/>
      <c r="GD481" s="87"/>
      <c r="GE481" s="87"/>
      <c r="GF481" s="87"/>
      <c r="GG481" s="87"/>
      <c r="GH481" s="87"/>
      <c r="GI481" s="87"/>
      <c r="GJ481" s="87"/>
      <c r="GK481" s="87"/>
      <c r="GL481" s="87"/>
      <c r="GM481" s="87"/>
      <c r="GN481" s="87"/>
      <c r="GO481" s="87"/>
      <c r="GP481" s="87"/>
      <c r="GQ481" s="87"/>
      <c r="GR481" s="87"/>
      <c r="GS481" s="87"/>
      <c r="GT481" s="87"/>
      <c r="GU481" s="87"/>
      <c r="GV481" s="87"/>
      <c r="GW481" s="87"/>
      <c r="GX481" s="87"/>
      <c r="GY481" s="87"/>
      <c r="GZ481" s="87"/>
      <c r="HA481" s="87"/>
      <c r="HB481" s="87"/>
      <c r="HC481" s="87"/>
      <c r="HD481" s="87"/>
      <c r="HE481" s="87"/>
      <c r="HF481" s="87"/>
      <c r="HG481" s="87"/>
      <c r="HH481" s="87"/>
      <c r="HI481" s="87"/>
      <c r="HJ481" s="87"/>
      <c r="HK481" s="87"/>
      <c r="HL481" s="87"/>
      <c r="HM481" s="87"/>
      <c r="HN481" s="87"/>
      <c r="HO481" s="87"/>
      <c r="HP481" s="87"/>
      <c r="HQ481" s="87"/>
      <c r="HR481" s="87"/>
      <c r="HS481" s="87"/>
      <c r="HT481" s="87"/>
      <c r="HU481" s="87"/>
      <c r="HV481" s="87"/>
      <c r="HW481" s="87"/>
      <c r="HX481" s="87"/>
      <c r="HY481" s="87"/>
      <c r="HZ481" s="87"/>
      <c r="IA481" s="87"/>
      <c r="IB481" s="87"/>
      <c r="IC481" s="87"/>
      <c r="ID481" s="87"/>
      <c r="IE481" s="87"/>
      <c r="IF481" s="87"/>
      <c r="IG481" s="87"/>
      <c r="IH481" s="87"/>
      <c r="II481" s="87"/>
      <c r="IJ481" s="87"/>
      <c r="IK481" s="87"/>
      <c r="IL481" s="87"/>
      <c r="IM481" s="87"/>
      <c r="IN481" s="87"/>
      <c r="IO481" s="87"/>
      <c r="IP481" s="87"/>
      <c r="IQ481" s="87"/>
      <c r="IR481" s="87"/>
      <c r="IS481" s="87"/>
      <c r="IT481" s="87"/>
      <c r="IU481" s="87"/>
      <c r="IV481" s="87"/>
      <c r="IW481" s="87"/>
      <c r="IX481" s="87"/>
      <c r="IY481" s="87"/>
      <c r="IZ481" s="87"/>
      <c r="JA481" s="87"/>
      <c r="JB481" s="87"/>
      <c r="JC481" s="87"/>
      <c r="JD481" s="87"/>
      <c r="JE481" s="87"/>
      <c r="JF481" s="87"/>
      <c r="JG481" s="87"/>
      <c r="JH481" s="87"/>
      <c r="JI481" s="87"/>
      <c r="JJ481" s="87"/>
      <c r="JK481" s="87"/>
      <c r="JL481" s="87"/>
      <c r="JM481" s="87"/>
      <c r="JN481" s="87"/>
      <c r="JO481" s="87"/>
      <c r="JP481" s="87"/>
      <c r="JQ481" s="87"/>
      <c r="JR481" s="87"/>
      <c r="JS481" s="87"/>
      <c r="JT481" s="87"/>
      <c r="JU481" s="87"/>
      <c r="JV481" s="87"/>
      <c r="JW481" s="87"/>
      <c r="JX481" s="87"/>
      <c r="JY481" s="87"/>
      <c r="JZ481" s="87"/>
      <c r="KA481" s="87"/>
      <c r="KB481" s="87"/>
      <c r="KC481" s="87"/>
      <c r="KD481" s="87"/>
      <c r="KE481" s="87"/>
      <c r="KF481" s="87"/>
      <c r="KG481" s="87"/>
      <c r="KH481" s="87"/>
      <c r="KI481" s="87"/>
      <c r="KJ481" s="87"/>
      <c r="KK481" s="87"/>
      <c r="KL481" s="87"/>
      <c r="KM481" s="87"/>
      <c r="KN481" s="87"/>
      <c r="KO481" s="87"/>
      <c r="KP481" s="87"/>
      <c r="KQ481" s="87"/>
      <c r="KR481" s="87"/>
      <c r="KS481" s="87"/>
      <c r="KT481" s="87"/>
      <c r="KU481" s="87"/>
      <c r="KV481" s="87"/>
      <c r="KW481" s="87"/>
      <c r="KX481" s="87"/>
      <c r="KY481" s="87"/>
      <c r="KZ481" s="87"/>
      <c r="LA481" s="87"/>
      <c r="LB481" s="87"/>
      <c r="LC481" s="87"/>
      <c r="LD481" s="87"/>
      <c r="LE481" s="87"/>
      <c r="LF481" s="87"/>
      <c r="LG481" s="87"/>
      <c r="LH481" s="87"/>
      <c r="LI481" s="87"/>
      <c r="LJ481" s="87"/>
      <c r="LK481" s="87"/>
      <c r="LL481" s="87"/>
      <c r="LM481" s="87"/>
      <c r="LN481" s="87"/>
      <c r="LO481" s="87"/>
      <c r="LP481" s="87"/>
      <c r="LQ481" s="87"/>
      <c r="LR481" s="87"/>
      <c r="LS481" s="87"/>
      <c r="LT481" s="87"/>
      <c r="LU481" s="87"/>
      <c r="LV481" s="87"/>
      <c r="LW481" s="87"/>
      <c r="LX481" s="87"/>
      <c r="LY481" s="87"/>
      <c r="LZ481" s="87"/>
      <c r="MA481" s="87"/>
      <c r="MB481" s="87"/>
      <c r="MC481" s="87"/>
      <c r="MD481" s="87"/>
      <c r="ME481" s="87"/>
      <c r="MF481" s="87"/>
      <c r="MG481" s="87"/>
      <c r="MH481" s="87"/>
      <c r="MI481" s="87"/>
      <c r="MJ481" s="87"/>
      <c r="MK481" s="87"/>
      <c r="ML481" s="87"/>
      <c r="MM481" s="87"/>
      <c r="MN481" s="87"/>
      <c r="MO481" s="87"/>
      <c r="MP481" s="87"/>
      <c r="MQ481" s="87"/>
      <c r="MR481" s="87"/>
      <c r="MS481" s="87"/>
      <c r="MT481" s="87"/>
      <c r="MU481" s="87"/>
      <c r="MV481" s="87"/>
      <c r="MW481" s="87"/>
      <c r="MX481" s="87"/>
      <c r="MY481" s="87"/>
      <c r="MZ481" s="87"/>
      <c r="NA481" s="87"/>
      <c r="NB481" s="87"/>
      <c r="NC481" s="87"/>
      <c r="ND481" s="87"/>
      <c r="NE481" s="87"/>
      <c r="NF481" s="87"/>
      <c r="NG481" s="87"/>
      <c r="NH481" s="87"/>
      <c r="NI481" s="87"/>
      <c r="NJ481" s="87"/>
      <c r="NK481" s="87"/>
      <c r="NL481" s="87"/>
      <c r="NM481" s="87"/>
      <c r="NN481" s="87"/>
      <c r="NO481" s="87"/>
      <c r="NP481" s="87"/>
      <c r="NQ481" s="87"/>
      <c r="NR481" s="87"/>
      <c r="NS481" s="87"/>
      <c r="NT481" s="87"/>
      <c r="NU481" s="87"/>
      <c r="NV481" s="87"/>
      <c r="NW481" s="87"/>
      <c r="NX481" s="87"/>
      <c r="NY481" s="87"/>
      <c r="NZ481" s="87"/>
      <c r="OA481" s="87"/>
      <c r="OB481" s="87"/>
      <c r="OC481" s="87"/>
      <c r="OD481" s="87"/>
      <c r="OE481" s="87"/>
      <c r="OF481" s="87"/>
      <c r="OG481" s="87"/>
      <c r="OH481" s="87"/>
      <c r="OI481" s="87"/>
      <c r="OJ481" s="87"/>
      <c r="OK481" s="87"/>
      <c r="OL481" s="87"/>
      <c r="OM481" s="87"/>
      <c r="ON481" s="87"/>
      <c r="OO481" s="87"/>
      <c r="OP481" s="87"/>
      <c r="OQ481" s="87"/>
      <c r="OR481" s="87"/>
      <c r="OS481" s="87"/>
      <c r="OT481" s="87"/>
      <c r="OU481" s="87"/>
      <c r="OV481" s="87"/>
      <c r="OW481" s="87"/>
      <c r="OX481" s="87"/>
      <c r="OY481" s="87"/>
      <c r="OZ481" s="87"/>
      <c r="PA481" s="87"/>
      <c r="PB481" s="87"/>
      <c r="PC481" s="87"/>
      <c r="PD481" s="87"/>
      <c r="PE481" s="87"/>
      <c r="PF481" s="87"/>
      <c r="PG481" s="87"/>
      <c r="PH481" s="87"/>
      <c r="PI481" s="87"/>
      <c r="PJ481" s="87"/>
      <c r="PK481" s="87"/>
      <c r="PL481" s="87"/>
      <c r="PM481" s="87"/>
      <c r="PN481" s="87"/>
      <c r="PO481" s="87"/>
      <c r="PP481" s="87"/>
      <c r="PQ481" s="87"/>
      <c r="PR481" s="87"/>
      <c r="PS481" s="87"/>
      <c r="PT481" s="87"/>
      <c r="PU481" s="87"/>
      <c r="PV481" s="87"/>
      <c r="PW481" s="87"/>
      <c r="PX481" s="87"/>
      <c r="PY481" s="87"/>
      <c r="PZ481" s="87"/>
      <c r="QA481" s="87"/>
      <c r="QB481" s="87"/>
      <c r="QC481" s="87"/>
      <c r="QD481" s="87"/>
      <c r="QE481" s="87"/>
      <c r="QF481" s="87"/>
      <c r="QG481" s="87"/>
      <c r="QH481" s="87"/>
      <c r="QI481" s="87"/>
      <c r="QJ481" s="87"/>
      <c r="QK481" s="87"/>
      <c r="QL481" s="87"/>
      <c r="QM481" s="87"/>
      <c r="QN481" s="87"/>
      <c r="QO481" s="87"/>
      <c r="QP481" s="87"/>
      <c r="QQ481" s="87"/>
      <c r="QR481" s="87"/>
      <c r="QS481" s="87"/>
      <c r="QT481" s="87"/>
      <c r="QU481" s="87"/>
      <c r="QV481" s="87"/>
      <c r="QW481" s="87"/>
      <c r="QX481" s="87"/>
      <c r="QY481" s="87"/>
      <c r="QZ481" s="87"/>
      <c r="RA481" s="87"/>
      <c r="RB481" s="87"/>
      <c r="RC481" s="87"/>
      <c r="RD481" s="87"/>
      <c r="RE481" s="87"/>
      <c r="RF481" s="87"/>
      <c r="RG481" s="87"/>
      <c r="RH481" s="87"/>
      <c r="RI481" s="87"/>
      <c r="RJ481" s="87"/>
      <c r="RK481" s="87"/>
      <c r="RL481" s="87"/>
      <c r="RM481" s="87"/>
      <c r="RN481" s="87"/>
      <c r="RO481" s="87"/>
      <c r="RP481" s="87"/>
      <c r="RQ481" s="87"/>
      <c r="RR481" s="87"/>
      <c r="RS481" s="87"/>
      <c r="RT481" s="87"/>
      <c r="RU481" s="87"/>
      <c r="RV481" s="87"/>
      <c r="RW481" s="87"/>
      <c r="RX481" s="87"/>
      <c r="RY481" s="87"/>
      <c r="RZ481" s="87"/>
      <c r="SA481" s="87"/>
      <c r="SB481" s="87"/>
      <c r="SC481" s="87"/>
      <c r="SD481" s="87"/>
      <c r="SE481" s="87"/>
      <c r="SF481" s="87"/>
      <c r="SG481" s="87"/>
      <c r="SH481" s="87"/>
      <c r="SI481" s="87"/>
      <c r="SJ481" s="87"/>
      <c r="SK481" s="87"/>
      <c r="SL481" s="87"/>
      <c r="SM481" s="87"/>
      <c r="SN481" s="87"/>
      <c r="SO481" s="87"/>
      <c r="SP481" s="87"/>
      <c r="SQ481" s="87"/>
      <c r="SR481" s="87"/>
      <c r="SS481" s="87"/>
      <c r="ST481" s="87"/>
      <c r="SU481" s="87"/>
      <c r="SV481" s="87"/>
      <c r="SW481" s="87"/>
      <c r="SX481" s="87"/>
      <c r="SY481" s="87"/>
      <c r="SZ481" s="87"/>
      <c r="TA481" s="87"/>
      <c r="TB481" s="87"/>
      <c r="TC481" s="87"/>
      <c r="TD481" s="87"/>
      <c r="TE481" s="87"/>
      <c r="TF481" s="87"/>
      <c r="TG481" s="87"/>
      <c r="TH481" s="87"/>
      <c r="TI481" s="87"/>
      <c r="TJ481" s="87"/>
      <c r="TK481" s="87"/>
      <c r="TL481" s="87"/>
      <c r="TM481" s="87"/>
      <c r="TN481" s="87"/>
      <c r="TO481" s="87"/>
      <c r="TP481" s="87"/>
      <c r="TQ481" s="87"/>
      <c r="TR481" s="87"/>
      <c r="TS481" s="87"/>
      <c r="TT481" s="87"/>
      <c r="TU481" s="87"/>
      <c r="TV481" s="87"/>
      <c r="TW481" s="87"/>
      <c r="TX481" s="87"/>
      <c r="TY481" s="87"/>
      <c r="TZ481" s="87"/>
      <c r="UA481" s="87"/>
      <c r="UB481" s="87"/>
      <c r="UC481" s="87"/>
      <c r="UD481" s="87"/>
      <c r="UE481" s="87"/>
      <c r="UF481" s="87"/>
      <c r="UG481" s="87"/>
      <c r="UH481" s="87"/>
      <c r="UI481" s="87"/>
      <c r="UJ481" s="87"/>
      <c r="UK481" s="87"/>
      <c r="UL481" s="87"/>
      <c r="UM481" s="87"/>
      <c r="UN481" s="87"/>
      <c r="UO481" s="87"/>
      <c r="UP481" s="87"/>
      <c r="UQ481" s="87"/>
      <c r="UR481" s="87"/>
      <c r="US481" s="87"/>
      <c r="UT481" s="87"/>
      <c r="UU481" s="87"/>
      <c r="UV481" s="87"/>
      <c r="UW481" s="87"/>
      <c r="UX481" s="87"/>
      <c r="UY481" s="87"/>
      <c r="UZ481" s="87"/>
      <c r="VA481" s="87"/>
      <c r="VB481" s="87"/>
      <c r="VC481" s="87"/>
      <c r="VD481" s="87"/>
      <c r="VE481" s="87"/>
      <c r="VF481" s="87"/>
      <c r="VG481" s="87"/>
      <c r="VH481" s="87"/>
      <c r="VI481" s="87"/>
      <c r="VJ481" s="87"/>
      <c r="VK481" s="87"/>
      <c r="VL481" s="87"/>
      <c r="VM481" s="87"/>
      <c r="VN481" s="87"/>
      <c r="VO481" s="87"/>
      <c r="VP481" s="87"/>
      <c r="VQ481" s="87"/>
      <c r="VR481" s="87"/>
      <c r="VS481" s="87"/>
      <c r="VT481" s="87"/>
      <c r="VU481" s="87"/>
      <c r="VV481" s="87"/>
      <c r="VW481" s="87"/>
      <c r="VX481" s="87"/>
      <c r="VY481" s="87"/>
      <c r="VZ481" s="87"/>
      <c r="WA481" s="87"/>
      <c r="WB481" s="87"/>
      <c r="WC481" s="87"/>
      <c r="WD481" s="87"/>
      <c r="WE481" s="87"/>
      <c r="WF481" s="87"/>
      <c r="WG481" s="87"/>
      <c r="WH481" s="87"/>
      <c r="WI481" s="87"/>
      <c r="WJ481" s="87"/>
      <c r="WK481" s="87"/>
      <c r="WL481" s="87"/>
      <c r="WM481" s="87"/>
      <c r="WN481" s="87"/>
      <c r="WO481" s="87"/>
      <c r="WP481" s="87"/>
      <c r="WQ481" s="87"/>
      <c r="WR481" s="87"/>
      <c r="WS481" s="87"/>
      <c r="WT481" s="87"/>
      <c r="WU481" s="87"/>
      <c r="WV481" s="87"/>
      <c r="WW481" s="87"/>
      <c r="WX481" s="87"/>
      <c r="WY481" s="87"/>
      <c r="WZ481" s="87"/>
      <c r="XA481" s="87"/>
      <c r="XB481" s="87"/>
      <c r="XC481" s="87"/>
      <c r="XD481" s="87"/>
      <c r="XE481" s="87"/>
      <c r="XF481" s="87"/>
      <c r="XG481" s="87"/>
      <c r="XH481" s="87"/>
      <c r="XI481" s="87"/>
      <c r="XJ481" s="87"/>
      <c r="XK481" s="87"/>
      <c r="XL481" s="87"/>
      <c r="XM481" s="87"/>
      <c r="XN481" s="87"/>
      <c r="XO481" s="87"/>
      <c r="XP481" s="87"/>
      <c r="XQ481" s="87"/>
      <c r="XR481" s="87"/>
      <c r="XS481" s="87"/>
      <c r="XT481" s="87"/>
      <c r="XU481" s="87"/>
      <c r="XV481" s="87"/>
      <c r="XW481" s="87"/>
      <c r="XX481" s="87"/>
      <c r="XY481" s="87"/>
      <c r="XZ481" s="87"/>
      <c r="YA481" s="87"/>
      <c r="YB481" s="87"/>
      <c r="YC481" s="87"/>
      <c r="YD481" s="87"/>
      <c r="YE481" s="87"/>
      <c r="YF481" s="87"/>
      <c r="YG481" s="87"/>
      <c r="YH481" s="87"/>
      <c r="YI481" s="87"/>
      <c r="YJ481" s="87"/>
      <c r="YK481" s="87"/>
      <c r="YL481" s="87"/>
      <c r="YM481" s="87"/>
      <c r="YN481" s="87"/>
      <c r="YO481" s="87"/>
      <c r="YP481" s="87"/>
      <c r="YQ481" s="87"/>
      <c r="YR481" s="87"/>
      <c r="YS481" s="87"/>
      <c r="YT481" s="87"/>
      <c r="YU481" s="87"/>
      <c r="YV481" s="87"/>
      <c r="YW481" s="87"/>
      <c r="YX481" s="87"/>
      <c r="YY481" s="87"/>
      <c r="YZ481" s="87"/>
      <c r="ZA481" s="87"/>
      <c r="ZB481" s="87"/>
      <c r="ZC481" s="87"/>
      <c r="ZD481" s="87"/>
      <c r="ZE481" s="87"/>
      <c r="ZF481" s="87"/>
      <c r="ZG481" s="87"/>
      <c r="ZH481" s="87"/>
      <c r="ZI481" s="87"/>
      <c r="ZJ481" s="87"/>
      <c r="ZK481" s="87"/>
      <c r="ZL481" s="87"/>
      <c r="ZM481" s="87"/>
      <c r="ZN481" s="87"/>
      <c r="ZO481" s="87"/>
      <c r="ZP481" s="87"/>
      <c r="ZQ481" s="87"/>
      <c r="ZR481" s="87"/>
      <c r="ZS481" s="87"/>
      <c r="ZT481" s="87"/>
      <c r="ZU481" s="87"/>
      <c r="ZV481" s="87"/>
      <c r="ZW481" s="87"/>
      <c r="ZX481" s="87"/>
      <c r="ZY481" s="87"/>
      <c r="ZZ481" s="87"/>
      <c r="AAA481" s="87"/>
      <c r="AAB481" s="87"/>
      <c r="AAC481" s="87"/>
      <c r="AAD481" s="87"/>
      <c r="AAE481" s="87"/>
      <c r="AAF481" s="87"/>
      <c r="AAG481" s="87"/>
      <c r="AAH481" s="87"/>
      <c r="AAI481" s="87"/>
      <c r="AAJ481" s="87"/>
      <c r="AAK481" s="87"/>
      <c r="AAL481" s="87"/>
      <c r="AAM481" s="87"/>
      <c r="AAN481" s="87"/>
      <c r="AAO481" s="87"/>
      <c r="AAP481" s="87"/>
      <c r="AAQ481" s="87"/>
      <c r="AAR481" s="87"/>
      <c r="AAS481" s="87"/>
      <c r="AAT481" s="87"/>
      <c r="AAU481" s="87"/>
      <c r="AAV481" s="87"/>
      <c r="AAW481" s="87"/>
      <c r="AAX481" s="87"/>
      <c r="AAY481" s="87"/>
      <c r="AAZ481" s="87"/>
      <c r="ABA481" s="87"/>
      <c r="ABB481" s="87"/>
      <c r="ABC481" s="87"/>
      <c r="ABD481" s="87"/>
      <c r="ABE481" s="87"/>
      <c r="ABF481" s="87"/>
      <c r="ABG481" s="87"/>
      <c r="ABH481" s="87"/>
      <c r="ABI481" s="87"/>
      <c r="ABJ481" s="87"/>
      <c r="ABK481" s="87"/>
      <c r="ABL481" s="87"/>
      <c r="ABM481" s="87"/>
      <c r="ABN481" s="87"/>
      <c r="ABO481" s="87"/>
      <c r="ABP481" s="87"/>
      <c r="ABQ481" s="87"/>
      <c r="ABR481" s="87"/>
      <c r="ABS481" s="87"/>
      <c r="ABT481" s="87"/>
      <c r="ABU481" s="87"/>
      <c r="ABV481" s="87"/>
      <c r="ABW481" s="87"/>
      <c r="ABX481" s="87"/>
      <c r="ABY481" s="87"/>
      <c r="ABZ481" s="87"/>
      <c r="ACA481" s="87"/>
      <c r="ACB481" s="87"/>
      <c r="ACC481" s="87"/>
      <c r="ACD481" s="87"/>
      <c r="ACE481" s="87"/>
      <c r="ACF481" s="87"/>
      <c r="ACG481" s="87"/>
      <c r="ACH481" s="87"/>
      <c r="ACI481" s="87"/>
      <c r="ACJ481" s="87"/>
      <c r="ACK481" s="87"/>
      <c r="ACL481" s="87"/>
      <c r="ACM481" s="87"/>
      <c r="ACN481" s="87"/>
      <c r="ACO481" s="87"/>
      <c r="ACP481" s="87"/>
      <c r="ACQ481" s="87"/>
      <c r="ACR481" s="87"/>
      <c r="ACS481" s="87"/>
      <c r="ACT481" s="87"/>
      <c r="ACU481" s="87"/>
      <c r="ACV481" s="87"/>
      <c r="ACW481" s="87"/>
      <c r="ACX481" s="87"/>
      <c r="ACY481" s="87"/>
      <c r="ACZ481" s="87"/>
      <c r="ADA481" s="87"/>
      <c r="ADB481" s="87"/>
      <c r="ADC481" s="87"/>
      <c r="ADD481" s="87"/>
      <c r="ADE481" s="87"/>
      <c r="ADF481" s="87"/>
      <c r="ADG481" s="87"/>
      <c r="ADH481" s="87"/>
      <c r="ADI481" s="87"/>
      <c r="ADJ481" s="87"/>
      <c r="ADK481" s="87"/>
      <c r="ADL481" s="87"/>
      <c r="ADM481" s="87"/>
      <c r="ADN481" s="87"/>
      <c r="ADO481" s="87"/>
      <c r="ADP481" s="87"/>
      <c r="ADQ481" s="87"/>
      <c r="ADR481" s="87"/>
      <c r="ADS481" s="87"/>
      <c r="ADT481" s="87"/>
      <c r="ADU481" s="87"/>
      <c r="ADV481" s="87"/>
      <c r="ADW481" s="87"/>
      <c r="ADX481" s="87"/>
      <c r="ADY481" s="87"/>
      <c r="ADZ481" s="87"/>
      <c r="AEA481" s="87"/>
      <c r="AEB481" s="87"/>
      <c r="AEC481" s="87"/>
      <c r="AED481" s="87"/>
      <c r="AEE481" s="87"/>
      <c r="AEF481" s="87"/>
      <c r="AEG481" s="87"/>
      <c r="AEH481" s="87"/>
      <c r="AEI481" s="87"/>
      <c r="AEJ481" s="87"/>
      <c r="AEK481" s="87"/>
      <c r="AEL481" s="87"/>
      <c r="AEM481" s="87"/>
      <c r="AEN481" s="87"/>
      <c r="AEO481" s="87"/>
      <c r="AEP481" s="87"/>
      <c r="AEQ481" s="87"/>
      <c r="AER481" s="87"/>
      <c r="AES481" s="87"/>
      <c r="AET481" s="87"/>
      <c r="AEU481" s="87"/>
      <c r="AEV481" s="87"/>
      <c r="AEW481" s="87"/>
      <c r="AEX481" s="87"/>
      <c r="AEY481" s="87"/>
      <c r="AEZ481" s="87"/>
      <c r="AFA481" s="87"/>
      <c r="AFB481" s="87"/>
      <c r="AFC481" s="87"/>
      <c r="AFD481" s="87"/>
      <c r="AFE481" s="87"/>
      <c r="AFF481" s="87"/>
      <c r="AFG481" s="87"/>
      <c r="AFH481" s="87"/>
      <c r="AFI481" s="87"/>
      <c r="AFJ481" s="87"/>
      <c r="AFK481" s="87"/>
      <c r="AFL481" s="87"/>
      <c r="AFM481" s="87"/>
      <c r="AFN481" s="87"/>
      <c r="AFO481" s="87"/>
      <c r="AFP481" s="87"/>
      <c r="AFQ481" s="87"/>
      <c r="AFR481" s="87"/>
      <c r="AFS481" s="87"/>
      <c r="AFT481" s="87"/>
      <c r="AFU481" s="87"/>
      <c r="AFV481" s="87"/>
      <c r="AFW481" s="87"/>
      <c r="AFX481" s="87"/>
      <c r="AFY481" s="87"/>
      <c r="AFZ481" s="87"/>
      <c r="AGA481" s="87"/>
      <c r="AGB481" s="87"/>
      <c r="AGC481" s="87"/>
      <c r="AGD481" s="87"/>
      <c r="AGE481" s="87"/>
      <c r="AGF481" s="87"/>
      <c r="AGG481" s="87"/>
      <c r="AGH481" s="87"/>
      <c r="AGI481" s="87"/>
      <c r="AGJ481" s="87"/>
      <c r="AGK481" s="87"/>
      <c r="AGL481" s="87"/>
      <c r="AGM481" s="87"/>
      <c r="AGN481" s="87"/>
      <c r="AGO481" s="87"/>
      <c r="AGP481" s="87"/>
      <c r="AGQ481" s="87"/>
      <c r="AGR481" s="87"/>
      <c r="AGS481" s="87"/>
      <c r="AGT481" s="87"/>
      <c r="AGU481" s="87"/>
      <c r="AGV481" s="87"/>
      <c r="AGW481" s="87"/>
      <c r="AGX481" s="87"/>
      <c r="AGY481" s="87"/>
      <c r="AGZ481" s="87"/>
      <c r="AHA481" s="87"/>
      <c r="AHB481" s="87"/>
      <c r="AHC481" s="87"/>
      <c r="AHD481" s="87"/>
      <c r="AHE481" s="87"/>
      <c r="AHF481" s="87"/>
      <c r="AHG481" s="87"/>
      <c r="AHH481" s="87"/>
      <c r="AHI481" s="87"/>
      <c r="AHJ481" s="87"/>
      <c r="AHK481" s="87"/>
      <c r="AHL481" s="87"/>
      <c r="AHM481" s="87"/>
      <c r="AHN481" s="87"/>
      <c r="AHO481" s="87"/>
      <c r="AHP481" s="87"/>
      <c r="AHQ481" s="87"/>
      <c r="AHR481" s="87"/>
      <c r="AHS481" s="87"/>
      <c r="AHT481" s="87"/>
      <c r="AHU481" s="87"/>
      <c r="AHV481" s="87"/>
      <c r="AHW481" s="87"/>
      <c r="AHX481" s="87"/>
      <c r="AHY481" s="87"/>
      <c r="AHZ481" s="87"/>
      <c r="AIA481" s="87"/>
      <c r="AIB481" s="87"/>
      <c r="AIC481" s="87"/>
      <c r="AID481" s="87"/>
      <c r="AIE481" s="87"/>
      <c r="AIF481" s="87"/>
      <c r="AIG481" s="87"/>
      <c r="AIH481" s="87"/>
      <c r="AII481" s="87"/>
      <c r="AIJ481" s="87"/>
      <c r="AIK481" s="87"/>
      <c r="AIL481" s="87"/>
      <c r="AIM481" s="87"/>
      <c r="AIN481" s="87"/>
      <c r="AIO481" s="87"/>
      <c r="AIP481" s="87"/>
      <c r="AIQ481" s="87"/>
      <c r="AIR481" s="87"/>
      <c r="AIS481" s="87"/>
      <c r="AIT481" s="87"/>
      <c r="AIU481" s="87"/>
      <c r="AIV481" s="87"/>
      <c r="AIW481" s="87"/>
      <c r="AIX481" s="87"/>
      <c r="AIY481" s="87"/>
      <c r="AIZ481" s="87"/>
      <c r="AJA481" s="87"/>
      <c r="AJB481" s="87"/>
      <c r="AJC481" s="87"/>
      <c r="AJD481" s="87"/>
      <c r="AJE481" s="87"/>
      <c r="AJF481" s="87"/>
      <c r="AJG481" s="87"/>
      <c r="AJH481" s="87"/>
      <c r="AJI481" s="87"/>
      <c r="AJJ481" s="87"/>
      <c r="AJK481" s="87"/>
      <c r="AJL481" s="87"/>
      <c r="AJM481" s="87"/>
      <c r="AJN481" s="87"/>
      <c r="AJO481" s="87"/>
      <c r="AJP481" s="87"/>
      <c r="AJQ481" s="87"/>
      <c r="AJR481" s="87"/>
      <c r="AJS481" s="87"/>
      <c r="AJT481" s="87"/>
      <c r="AJU481" s="87"/>
      <c r="AJV481" s="87"/>
      <c r="AJW481" s="87"/>
      <c r="AJX481" s="87"/>
      <c r="AJY481" s="87"/>
      <c r="AJZ481" s="87"/>
      <c r="AKA481" s="87"/>
      <c r="AKB481" s="87"/>
      <c r="AKC481" s="87"/>
      <c r="AKD481" s="87"/>
      <c r="AKE481" s="87"/>
      <c r="AKF481" s="87"/>
      <c r="AKG481" s="87"/>
      <c r="AKH481" s="87"/>
      <c r="AKI481" s="87"/>
      <c r="AKJ481" s="87"/>
      <c r="AKK481" s="87"/>
      <c r="AKL481" s="87"/>
      <c r="AKM481" s="87"/>
      <c r="AKN481" s="87"/>
      <c r="AKO481" s="87"/>
      <c r="AKP481" s="87"/>
      <c r="AKQ481" s="87"/>
      <c r="AKR481" s="87"/>
      <c r="AKS481" s="87"/>
      <c r="AKT481" s="87"/>
      <c r="AKU481" s="87"/>
      <c r="AKV481" s="87"/>
      <c r="AKW481" s="87"/>
      <c r="AKX481" s="87"/>
      <c r="AKY481" s="87"/>
      <c r="AKZ481" s="87"/>
      <c r="ALA481" s="87"/>
      <c r="ALB481" s="87"/>
      <c r="ALC481" s="87"/>
      <c r="ALD481" s="87"/>
      <c r="ALE481" s="87"/>
      <c r="ALF481" s="87"/>
      <c r="ALG481" s="87"/>
      <c r="ALH481" s="87"/>
      <c r="ALI481" s="87"/>
      <c r="ALJ481" s="87"/>
      <c r="ALK481" s="87"/>
      <c r="ALL481" s="87"/>
      <c r="ALM481" s="87"/>
      <c r="ALN481" s="87"/>
      <c r="ALO481" s="87"/>
      <c r="ALP481" s="87"/>
      <c r="ALQ481" s="87"/>
      <c r="ALR481" s="87"/>
      <c r="ALS481" s="87"/>
      <c r="ALT481" s="87"/>
      <c r="ALU481" s="87"/>
      <c r="ALV481" s="87"/>
      <c r="ALW481" s="87"/>
      <c r="ALX481" s="87"/>
      <c r="ALY481" s="87"/>
      <c r="ALZ481" s="87"/>
      <c r="AMA481" s="87"/>
      <c r="AMB481" s="87"/>
      <c r="AMC481" s="87"/>
      <c r="AMD481" s="87"/>
      <c r="AME481" s="87"/>
      <c r="AMF481" s="87"/>
      <c r="AMG481" s="87"/>
      <c r="AMH481" s="87"/>
      <c r="AMI481" s="87"/>
      <c r="AMJ481" s="87"/>
      <c r="AMK481" s="87"/>
      <c r="AML481" s="87"/>
      <c r="AMM481" s="87"/>
      <c r="AMN481" s="87"/>
      <c r="AMO481" s="87"/>
      <c r="AMP481" s="87"/>
      <c r="AMQ481" s="87"/>
      <c r="AMR481" s="87"/>
      <c r="AMS481" s="87"/>
      <c r="AMT481" s="87"/>
      <c r="AMU481" s="87"/>
      <c r="AMV481" s="87"/>
      <c r="AMW481" s="87"/>
      <c r="AMX481" s="87"/>
      <c r="AMY481" s="87"/>
      <c r="AMZ481" s="87"/>
      <c r="ANA481" s="87"/>
      <c r="ANB481" s="87"/>
      <c r="ANC481" s="87"/>
      <c r="AND481" s="87"/>
      <c r="ANE481" s="87"/>
      <c r="ANF481" s="87"/>
      <c r="ANG481" s="87"/>
      <c r="ANH481" s="87"/>
      <c r="ANI481" s="87"/>
      <c r="ANJ481" s="87"/>
      <c r="ANK481" s="87"/>
      <c r="ANL481" s="87"/>
      <c r="ANM481" s="87"/>
      <c r="ANN481" s="87"/>
      <c r="ANO481" s="87"/>
      <c r="ANP481" s="87"/>
      <c r="ANQ481" s="87"/>
      <c r="ANR481" s="87"/>
      <c r="ANS481" s="87"/>
      <c r="ANT481" s="87"/>
      <c r="ANU481" s="87"/>
      <c r="ANV481" s="87"/>
      <c r="ANW481" s="87"/>
      <c r="ANX481" s="87"/>
      <c r="ANY481" s="87"/>
      <c r="ANZ481" s="87"/>
      <c r="AOA481" s="87"/>
      <c r="AOB481" s="87"/>
      <c r="AOC481" s="87"/>
      <c r="AOD481" s="87"/>
      <c r="AOE481" s="87"/>
      <c r="AOF481" s="87"/>
      <c r="AOG481" s="87"/>
      <c r="AOH481" s="87"/>
      <c r="AOI481" s="87"/>
      <c r="AOJ481" s="87"/>
      <c r="AOK481" s="87"/>
      <c r="AOL481" s="87"/>
      <c r="AOM481" s="87"/>
      <c r="AON481" s="87"/>
      <c r="AOO481" s="87"/>
      <c r="AOP481" s="87"/>
      <c r="AOQ481" s="87"/>
      <c r="AOR481" s="87"/>
      <c r="AOS481" s="87"/>
      <c r="AOT481" s="87"/>
      <c r="AOU481" s="87"/>
      <c r="AOV481" s="87"/>
      <c r="AOW481" s="87"/>
      <c r="AOX481" s="87"/>
      <c r="AOY481" s="87"/>
      <c r="AOZ481" s="87"/>
      <c r="APA481" s="87"/>
      <c r="APB481" s="87"/>
      <c r="APC481" s="87"/>
      <c r="APD481" s="87"/>
      <c r="APE481" s="87"/>
      <c r="APF481" s="87"/>
      <c r="APG481" s="87"/>
      <c r="APH481" s="87"/>
      <c r="API481" s="87"/>
      <c r="APJ481" s="87"/>
      <c r="APK481" s="87"/>
      <c r="APL481" s="87"/>
      <c r="APM481" s="87"/>
      <c r="APN481" s="87"/>
      <c r="APO481" s="87"/>
      <c r="APP481" s="87"/>
      <c r="APQ481" s="87"/>
      <c r="APR481" s="87"/>
      <c r="APS481" s="87"/>
      <c r="APT481" s="87"/>
      <c r="APU481" s="87"/>
      <c r="APV481" s="87"/>
      <c r="APW481" s="87"/>
      <c r="APX481" s="87"/>
      <c r="APY481" s="87"/>
      <c r="APZ481" s="87"/>
      <c r="AQA481" s="87"/>
      <c r="AQB481" s="87"/>
      <c r="AQC481" s="87"/>
      <c r="AQD481" s="87"/>
      <c r="AQE481" s="87"/>
      <c r="AQF481" s="87"/>
      <c r="AQG481" s="87"/>
      <c r="AQH481" s="87"/>
      <c r="AQI481" s="87"/>
      <c r="AQJ481" s="87"/>
      <c r="AQK481" s="87"/>
      <c r="AQL481" s="87"/>
      <c r="AQM481" s="87"/>
      <c r="AQN481" s="87"/>
      <c r="AQO481" s="87"/>
      <c r="AQP481" s="87"/>
      <c r="AQQ481" s="87"/>
      <c r="AQR481" s="87"/>
      <c r="AQS481" s="87"/>
      <c r="AQT481" s="87"/>
    </row>
    <row r="482" spans="1:1138" s="145" customFormat="1" x14ac:dyDescent="0.25">
      <c r="A482" s="93"/>
      <c r="B482" s="102"/>
      <c r="C482" s="110"/>
      <c r="D482" s="110"/>
      <c r="E482" s="110"/>
      <c r="F482" s="110"/>
      <c r="G482" s="138"/>
      <c r="H482" s="87"/>
      <c r="I482" s="87"/>
      <c r="J482" s="87"/>
      <c r="K482" s="87"/>
      <c r="L482" s="143"/>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7"/>
      <c r="AY482" s="87"/>
      <c r="AZ482" s="87"/>
      <c r="BA482" s="87"/>
      <c r="BB482" s="87"/>
      <c r="BC482" s="87"/>
      <c r="BD482" s="87"/>
      <c r="BE482" s="87"/>
      <c r="BF482" s="87"/>
      <c r="BG482" s="87"/>
      <c r="BH482" s="87"/>
      <c r="BI482" s="87"/>
      <c r="BJ482" s="87"/>
      <c r="BK482" s="87"/>
      <c r="BL482" s="87"/>
      <c r="BM482" s="87"/>
      <c r="BN482" s="87"/>
      <c r="BO482" s="87"/>
      <c r="BP482" s="87"/>
      <c r="BQ482" s="87"/>
      <c r="BR482" s="87"/>
      <c r="BS482" s="87"/>
      <c r="BT482" s="87"/>
      <c r="BU482" s="87"/>
      <c r="BV482" s="87"/>
      <c r="BW482" s="87"/>
      <c r="BX482" s="87"/>
      <c r="BY482" s="87"/>
      <c r="BZ482" s="87"/>
      <c r="CA482" s="87"/>
      <c r="CB482" s="87"/>
      <c r="CC482" s="87"/>
      <c r="CD482" s="87"/>
      <c r="CE482" s="87"/>
      <c r="CF482" s="87"/>
      <c r="CG482" s="87"/>
      <c r="CH482" s="87"/>
      <c r="CI482" s="87"/>
      <c r="CJ482" s="87"/>
      <c r="CK482" s="87"/>
      <c r="CL482" s="87"/>
      <c r="CM482" s="87"/>
      <c r="CN482" s="87"/>
      <c r="CO482" s="87"/>
      <c r="CP482" s="87"/>
      <c r="CQ482" s="87"/>
      <c r="CR482" s="87"/>
      <c r="CS482" s="87"/>
      <c r="CT482" s="87"/>
      <c r="CU482" s="87"/>
      <c r="CV482" s="87"/>
      <c r="CW482" s="87"/>
      <c r="CX482" s="87"/>
      <c r="CY482" s="87"/>
      <c r="CZ482" s="87"/>
      <c r="DA482" s="87"/>
      <c r="DB482" s="87"/>
      <c r="DC482" s="87"/>
      <c r="DD482" s="87"/>
      <c r="DE482" s="87"/>
      <c r="DF482" s="87"/>
      <c r="DG482" s="87"/>
      <c r="DH482" s="87"/>
      <c r="DI482" s="87"/>
      <c r="DJ482" s="87"/>
      <c r="DK482" s="87"/>
      <c r="DL482" s="87"/>
      <c r="DM482" s="87"/>
      <c r="DN482" s="87"/>
      <c r="DO482" s="87"/>
      <c r="DP482" s="87"/>
      <c r="DQ482" s="87"/>
      <c r="DR482" s="87"/>
      <c r="DS482" s="87"/>
      <c r="DT482" s="87"/>
      <c r="DU482" s="87"/>
      <c r="DV482" s="87"/>
      <c r="DW482" s="87"/>
      <c r="DX482" s="87"/>
      <c r="DY482" s="87"/>
      <c r="DZ482" s="87"/>
      <c r="EA482" s="87"/>
      <c r="EB482" s="87"/>
      <c r="EC482" s="87"/>
      <c r="ED482" s="87"/>
      <c r="EE482" s="87"/>
      <c r="EF482" s="87"/>
      <c r="EG482" s="87"/>
      <c r="EH482" s="87"/>
      <c r="EI482" s="87"/>
      <c r="EJ482" s="87"/>
      <c r="EK482" s="87"/>
      <c r="EL482" s="87"/>
      <c r="EM482" s="87"/>
      <c r="EN482" s="87"/>
      <c r="EO482" s="87"/>
      <c r="EP482" s="87"/>
      <c r="EQ482" s="87"/>
      <c r="ER482" s="87"/>
      <c r="ES482" s="87"/>
      <c r="ET482" s="87"/>
      <c r="EU482" s="87"/>
      <c r="EV482" s="87"/>
      <c r="EW482" s="87"/>
      <c r="EX482" s="87"/>
      <c r="EY482" s="87"/>
      <c r="EZ482" s="87"/>
      <c r="FA482" s="87"/>
      <c r="FB482" s="87"/>
      <c r="FC482" s="87"/>
      <c r="FD482" s="87"/>
      <c r="FE482" s="87"/>
      <c r="FF482" s="87"/>
      <c r="FG482" s="87"/>
      <c r="FH482" s="87"/>
      <c r="FI482" s="87"/>
      <c r="FJ482" s="87"/>
      <c r="FK482" s="87"/>
      <c r="FL482" s="87"/>
      <c r="FM482" s="87"/>
      <c r="FN482" s="87"/>
      <c r="FO482" s="87"/>
      <c r="FP482" s="87"/>
      <c r="FQ482" s="87"/>
      <c r="FR482" s="87"/>
      <c r="FS482" s="87"/>
      <c r="FT482" s="87"/>
      <c r="FU482" s="87"/>
      <c r="FV482" s="87"/>
      <c r="FW482" s="87"/>
      <c r="FX482" s="87"/>
      <c r="FY482" s="87"/>
      <c r="FZ482" s="87"/>
      <c r="GA482" s="87"/>
      <c r="GB482" s="87"/>
      <c r="GC482" s="87"/>
      <c r="GD482" s="87"/>
      <c r="GE482" s="87"/>
      <c r="GF482" s="87"/>
      <c r="GG482" s="87"/>
      <c r="GH482" s="87"/>
      <c r="GI482" s="87"/>
      <c r="GJ482" s="87"/>
      <c r="GK482" s="87"/>
      <c r="GL482" s="87"/>
      <c r="GM482" s="87"/>
      <c r="GN482" s="87"/>
      <c r="GO482" s="87"/>
      <c r="GP482" s="87"/>
      <c r="GQ482" s="87"/>
      <c r="GR482" s="87"/>
      <c r="GS482" s="87"/>
      <c r="GT482" s="87"/>
      <c r="GU482" s="87"/>
      <c r="GV482" s="87"/>
      <c r="GW482" s="87"/>
      <c r="GX482" s="87"/>
      <c r="GY482" s="87"/>
      <c r="GZ482" s="87"/>
      <c r="HA482" s="87"/>
      <c r="HB482" s="87"/>
      <c r="HC482" s="87"/>
      <c r="HD482" s="87"/>
      <c r="HE482" s="87"/>
      <c r="HF482" s="87"/>
      <c r="HG482" s="87"/>
      <c r="HH482" s="87"/>
      <c r="HI482" s="87"/>
      <c r="HJ482" s="87"/>
      <c r="HK482" s="87"/>
      <c r="HL482" s="87"/>
      <c r="HM482" s="87"/>
      <c r="HN482" s="87"/>
      <c r="HO482" s="87"/>
      <c r="HP482" s="87"/>
      <c r="HQ482" s="87"/>
      <c r="HR482" s="87"/>
      <c r="HS482" s="87"/>
      <c r="HT482" s="87"/>
      <c r="HU482" s="87"/>
      <c r="HV482" s="87"/>
      <c r="HW482" s="87"/>
      <c r="HX482" s="87"/>
      <c r="HY482" s="87"/>
      <c r="HZ482" s="87"/>
      <c r="IA482" s="87"/>
      <c r="IB482" s="87"/>
      <c r="IC482" s="87"/>
      <c r="ID482" s="87"/>
      <c r="IE482" s="87"/>
      <c r="IF482" s="87"/>
      <c r="IG482" s="87"/>
      <c r="IH482" s="87"/>
      <c r="II482" s="87"/>
      <c r="IJ482" s="87"/>
      <c r="IK482" s="87"/>
      <c r="IL482" s="87"/>
      <c r="IM482" s="87"/>
      <c r="IN482" s="87"/>
      <c r="IO482" s="87"/>
      <c r="IP482" s="87"/>
      <c r="IQ482" s="87"/>
      <c r="IR482" s="87"/>
      <c r="IS482" s="87"/>
      <c r="IT482" s="87"/>
      <c r="IU482" s="87"/>
      <c r="IV482" s="87"/>
      <c r="IW482" s="87"/>
      <c r="IX482" s="87"/>
      <c r="IY482" s="87"/>
      <c r="IZ482" s="87"/>
      <c r="JA482" s="87"/>
      <c r="JB482" s="87"/>
      <c r="JC482" s="87"/>
      <c r="JD482" s="87"/>
      <c r="JE482" s="87"/>
      <c r="JF482" s="87"/>
      <c r="JG482" s="87"/>
      <c r="JH482" s="87"/>
      <c r="JI482" s="87"/>
      <c r="JJ482" s="87"/>
      <c r="JK482" s="87"/>
      <c r="JL482" s="87"/>
      <c r="JM482" s="87"/>
      <c r="JN482" s="87"/>
      <c r="JO482" s="87"/>
      <c r="JP482" s="87"/>
      <c r="JQ482" s="87"/>
      <c r="JR482" s="87"/>
      <c r="JS482" s="87"/>
      <c r="JT482" s="87"/>
      <c r="JU482" s="87"/>
      <c r="JV482" s="87"/>
      <c r="JW482" s="87"/>
      <c r="JX482" s="87"/>
      <c r="JY482" s="87"/>
      <c r="JZ482" s="87"/>
      <c r="KA482" s="87"/>
      <c r="KB482" s="87"/>
      <c r="KC482" s="87"/>
      <c r="KD482" s="87"/>
      <c r="KE482" s="87"/>
      <c r="KF482" s="87"/>
      <c r="KG482" s="87"/>
      <c r="KH482" s="87"/>
      <c r="KI482" s="87"/>
      <c r="KJ482" s="87"/>
      <c r="KK482" s="87"/>
      <c r="KL482" s="87"/>
      <c r="KM482" s="87"/>
      <c r="KN482" s="87"/>
      <c r="KO482" s="87"/>
      <c r="KP482" s="87"/>
      <c r="KQ482" s="87"/>
      <c r="KR482" s="87"/>
      <c r="KS482" s="87"/>
      <c r="KT482" s="87"/>
      <c r="KU482" s="87"/>
      <c r="KV482" s="87"/>
      <c r="KW482" s="87"/>
      <c r="KX482" s="87"/>
      <c r="KY482" s="87"/>
      <c r="KZ482" s="87"/>
      <c r="LA482" s="87"/>
      <c r="LB482" s="87"/>
      <c r="LC482" s="87"/>
      <c r="LD482" s="87"/>
      <c r="LE482" s="87"/>
      <c r="LF482" s="87"/>
      <c r="LG482" s="87"/>
      <c r="LH482" s="87"/>
      <c r="LI482" s="87"/>
      <c r="LJ482" s="87"/>
      <c r="LK482" s="87"/>
      <c r="LL482" s="87"/>
      <c r="LM482" s="87"/>
      <c r="LN482" s="87"/>
      <c r="LO482" s="87"/>
      <c r="LP482" s="87"/>
      <c r="LQ482" s="87"/>
      <c r="LR482" s="87"/>
      <c r="LS482" s="87"/>
      <c r="LT482" s="87"/>
      <c r="LU482" s="87"/>
      <c r="LV482" s="87"/>
      <c r="LW482" s="87"/>
      <c r="LX482" s="87"/>
      <c r="LY482" s="87"/>
      <c r="LZ482" s="87"/>
      <c r="MA482" s="87"/>
      <c r="MB482" s="87"/>
      <c r="MC482" s="87"/>
      <c r="MD482" s="87"/>
      <c r="ME482" s="87"/>
      <c r="MF482" s="87"/>
      <c r="MG482" s="87"/>
      <c r="MH482" s="87"/>
      <c r="MI482" s="87"/>
      <c r="MJ482" s="87"/>
      <c r="MK482" s="87"/>
      <c r="ML482" s="87"/>
      <c r="MM482" s="87"/>
      <c r="MN482" s="87"/>
      <c r="MO482" s="87"/>
      <c r="MP482" s="87"/>
      <c r="MQ482" s="87"/>
      <c r="MR482" s="87"/>
      <c r="MS482" s="87"/>
      <c r="MT482" s="87"/>
      <c r="MU482" s="87"/>
      <c r="MV482" s="87"/>
      <c r="MW482" s="87"/>
      <c r="MX482" s="87"/>
      <c r="MY482" s="87"/>
      <c r="MZ482" s="87"/>
      <c r="NA482" s="87"/>
      <c r="NB482" s="87"/>
      <c r="NC482" s="87"/>
      <c r="ND482" s="87"/>
      <c r="NE482" s="87"/>
      <c r="NF482" s="87"/>
      <c r="NG482" s="87"/>
      <c r="NH482" s="87"/>
      <c r="NI482" s="87"/>
      <c r="NJ482" s="87"/>
      <c r="NK482" s="87"/>
      <c r="NL482" s="87"/>
      <c r="NM482" s="87"/>
      <c r="NN482" s="87"/>
      <c r="NO482" s="87"/>
      <c r="NP482" s="87"/>
      <c r="NQ482" s="87"/>
      <c r="NR482" s="87"/>
      <c r="NS482" s="87"/>
      <c r="NT482" s="87"/>
      <c r="NU482" s="87"/>
      <c r="NV482" s="87"/>
      <c r="NW482" s="87"/>
      <c r="NX482" s="87"/>
      <c r="NY482" s="87"/>
      <c r="NZ482" s="87"/>
      <c r="OA482" s="87"/>
      <c r="OB482" s="87"/>
      <c r="OC482" s="87"/>
      <c r="OD482" s="87"/>
      <c r="OE482" s="87"/>
      <c r="OF482" s="87"/>
      <c r="OG482" s="87"/>
      <c r="OH482" s="87"/>
      <c r="OI482" s="87"/>
      <c r="OJ482" s="87"/>
      <c r="OK482" s="87"/>
      <c r="OL482" s="87"/>
      <c r="OM482" s="87"/>
      <c r="ON482" s="87"/>
      <c r="OO482" s="87"/>
      <c r="OP482" s="87"/>
      <c r="OQ482" s="87"/>
      <c r="OR482" s="87"/>
      <c r="OS482" s="87"/>
      <c r="OT482" s="87"/>
      <c r="OU482" s="87"/>
      <c r="OV482" s="87"/>
      <c r="OW482" s="87"/>
      <c r="OX482" s="87"/>
      <c r="OY482" s="87"/>
      <c r="OZ482" s="87"/>
      <c r="PA482" s="87"/>
      <c r="PB482" s="87"/>
      <c r="PC482" s="87"/>
      <c r="PD482" s="87"/>
      <c r="PE482" s="87"/>
      <c r="PF482" s="87"/>
      <c r="PG482" s="87"/>
      <c r="PH482" s="87"/>
      <c r="PI482" s="87"/>
      <c r="PJ482" s="87"/>
      <c r="PK482" s="87"/>
      <c r="PL482" s="87"/>
      <c r="PM482" s="87"/>
      <c r="PN482" s="87"/>
      <c r="PO482" s="87"/>
      <c r="PP482" s="87"/>
      <c r="PQ482" s="87"/>
      <c r="PR482" s="87"/>
      <c r="PS482" s="87"/>
      <c r="PT482" s="87"/>
      <c r="PU482" s="87"/>
      <c r="PV482" s="87"/>
      <c r="PW482" s="87"/>
      <c r="PX482" s="87"/>
      <c r="PY482" s="87"/>
      <c r="PZ482" s="87"/>
      <c r="QA482" s="87"/>
      <c r="QB482" s="87"/>
      <c r="QC482" s="87"/>
      <c r="QD482" s="87"/>
      <c r="QE482" s="87"/>
      <c r="QF482" s="87"/>
      <c r="QG482" s="87"/>
      <c r="QH482" s="87"/>
      <c r="QI482" s="87"/>
      <c r="QJ482" s="87"/>
      <c r="QK482" s="87"/>
      <c r="QL482" s="87"/>
      <c r="QM482" s="87"/>
      <c r="QN482" s="87"/>
      <c r="QO482" s="87"/>
      <c r="QP482" s="87"/>
      <c r="QQ482" s="87"/>
      <c r="QR482" s="87"/>
      <c r="QS482" s="87"/>
      <c r="QT482" s="87"/>
      <c r="QU482" s="87"/>
      <c r="QV482" s="87"/>
      <c r="QW482" s="87"/>
      <c r="QX482" s="87"/>
      <c r="QY482" s="87"/>
      <c r="QZ482" s="87"/>
      <c r="RA482" s="87"/>
      <c r="RB482" s="87"/>
      <c r="RC482" s="87"/>
      <c r="RD482" s="87"/>
      <c r="RE482" s="87"/>
      <c r="RF482" s="87"/>
      <c r="RG482" s="87"/>
      <c r="RH482" s="87"/>
      <c r="RI482" s="87"/>
      <c r="RJ482" s="87"/>
      <c r="RK482" s="87"/>
      <c r="RL482" s="87"/>
      <c r="RM482" s="87"/>
      <c r="RN482" s="87"/>
      <c r="RO482" s="87"/>
      <c r="RP482" s="87"/>
      <c r="RQ482" s="87"/>
      <c r="RR482" s="87"/>
      <c r="RS482" s="87"/>
      <c r="RT482" s="87"/>
      <c r="RU482" s="87"/>
      <c r="RV482" s="87"/>
      <c r="RW482" s="87"/>
      <c r="RX482" s="87"/>
      <c r="RY482" s="87"/>
      <c r="RZ482" s="87"/>
      <c r="SA482" s="87"/>
      <c r="SB482" s="87"/>
      <c r="SC482" s="87"/>
      <c r="SD482" s="87"/>
      <c r="SE482" s="87"/>
      <c r="SF482" s="87"/>
      <c r="SG482" s="87"/>
      <c r="SH482" s="87"/>
      <c r="SI482" s="87"/>
      <c r="SJ482" s="87"/>
      <c r="SK482" s="87"/>
      <c r="SL482" s="87"/>
      <c r="SM482" s="87"/>
      <c r="SN482" s="87"/>
      <c r="SO482" s="87"/>
      <c r="SP482" s="87"/>
      <c r="SQ482" s="87"/>
      <c r="SR482" s="87"/>
      <c r="SS482" s="87"/>
      <c r="ST482" s="87"/>
      <c r="SU482" s="87"/>
      <c r="SV482" s="87"/>
      <c r="SW482" s="87"/>
      <c r="SX482" s="87"/>
      <c r="SY482" s="87"/>
      <c r="SZ482" s="87"/>
      <c r="TA482" s="87"/>
      <c r="TB482" s="87"/>
      <c r="TC482" s="87"/>
      <c r="TD482" s="87"/>
      <c r="TE482" s="87"/>
      <c r="TF482" s="87"/>
      <c r="TG482" s="87"/>
      <c r="TH482" s="87"/>
      <c r="TI482" s="87"/>
      <c r="TJ482" s="87"/>
      <c r="TK482" s="87"/>
      <c r="TL482" s="87"/>
      <c r="TM482" s="87"/>
      <c r="TN482" s="87"/>
      <c r="TO482" s="87"/>
      <c r="TP482" s="87"/>
      <c r="TQ482" s="87"/>
      <c r="TR482" s="87"/>
      <c r="TS482" s="87"/>
      <c r="TT482" s="87"/>
      <c r="TU482" s="87"/>
      <c r="TV482" s="87"/>
      <c r="TW482" s="87"/>
      <c r="TX482" s="87"/>
      <c r="TY482" s="87"/>
      <c r="TZ482" s="87"/>
      <c r="UA482" s="87"/>
      <c r="UB482" s="87"/>
      <c r="UC482" s="87"/>
      <c r="UD482" s="87"/>
      <c r="UE482" s="87"/>
      <c r="UF482" s="87"/>
      <c r="UG482" s="87"/>
      <c r="UH482" s="87"/>
      <c r="UI482" s="87"/>
      <c r="UJ482" s="87"/>
      <c r="UK482" s="87"/>
      <c r="UL482" s="87"/>
      <c r="UM482" s="87"/>
      <c r="UN482" s="87"/>
      <c r="UO482" s="87"/>
      <c r="UP482" s="87"/>
      <c r="UQ482" s="87"/>
      <c r="UR482" s="87"/>
      <c r="US482" s="87"/>
      <c r="UT482" s="87"/>
      <c r="UU482" s="87"/>
      <c r="UV482" s="87"/>
      <c r="UW482" s="87"/>
      <c r="UX482" s="87"/>
      <c r="UY482" s="87"/>
      <c r="UZ482" s="87"/>
      <c r="VA482" s="87"/>
      <c r="VB482" s="87"/>
      <c r="VC482" s="87"/>
      <c r="VD482" s="87"/>
      <c r="VE482" s="87"/>
      <c r="VF482" s="87"/>
      <c r="VG482" s="87"/>
      <c r="VH482" s="87"/>
      <c r="VI482" s="87"/>
      <c r="VJ482" s="87"/>
      <c r="VK482" s="87"/>
      <c r="VL482" s="87"/>
      <c r="VM482" s="87"/>
      <c r="VN482" s="87"/>
      <c r="VO482" s="87"/>
      <c r="VP482" s="87"/>
      <c r="VQ482" s="87"/>
      <c r="VR482" s="87"/>
      <c r="VS482" s="87"/>
      <c r="VT482" s="87"/>
      <c r="VU482" s="87"/>
      <c r="VV482" s="87"/>
      <c r="VW482" s="87"/>
      <c r="VX482" s="87"/>
      <c r="VY482" s="87"/>
      <c r="VZ482" s="87"/>
      <c r="WA482" s="87"/>
      <c r="WB482" s="87"/>
      <c r="WC482" s="87"/>
      <c r="WD482" s="87"/>
      <c r="WE482" s="87"/>
      <c r="WF482" s="87"/>
      <c r="WG482" s="87"/>
      <c r="WH482" s="87"/>
      <c r="WI482" s="87"/>
      <c r="WJ482" s="87"/>
      <c r="WK482" s="87"/>
      <c r="WL482" s="87"/>
      <c r="WM482" s="87"/>
      <c r="WN482" s="87"/>
      <c r="WO482" s="87"/>
      <c r="WP482" s="87"/>
      <c r="WQ482" s="87"/>
      <c r="WR482" s="87"/>
      <c r="WS482" s="87"/>
      <c r="WT482" s="87"/>
      <c r="WU482" s="87"/>
      <c r="WV482" s="87"/>
      <c r="WW482" s="87"/>
      <c r="WX482" s="87"/>
      <c r="WY482" s="87"/>
      <c r="WZ482" s="87"/>
      <c r="XA482" s="87"/>
      <c r="XB482" s="87"/>
      <c r="XC482" s="87"/>
      <c r="XD482" s="87"/>
      <c r="XE482" s="87"/>
      <c r="XF482" s="87"/>
      <c r="XG482" s="87"/>
      <c r="XH482" s="87"/>
      <c r="XI482" s="87"/>
      <c r="XJ482" s="87"/>
      <c r="XK482" s="87"/>
      <c r="XL482" s="87"/>
      <c r="XM482" s="87"/>
      <c r="XN482" s="87"/>
      <c r="XO482" s="87"/>
      <c r="XP482" s="87"/>
      <c r="XQ482" s="87"/>
      <c r="XR482" s="87"/>
      <c r="XS482" s="87"/>
      <c r="XT482" s="87"/>
      <c r="XU482" s="87"/>
      <c r="XV482" s="87"/>
      <c r="XW482" s="87"/>
      <c r="XX482" s="87"/>
      <c r="XY482" s="87"/>
      <c r="XZ482" s="87"/>
      <c r="YA482" s="87"/>
      <c r="YB482" s="87"/>
      <c r="YC482" s="87"/>
      <c r="YD482" s="87"/>
      <c r="YE482" s="87"/>
      <c r="YF482" s="87"/>
      <c r="YG482" s="87"/>
      <c r="YH482" s="87"/>
      <c r="YI482" s="87"/>
      <c r="YJ482" s="87"/>
      <c r="YK482" s="87"/>
      <c r="YL482" s="87"/>
      <c r="YM482" s="87"/>
      <c r="YN482" s="87"/>
      <c r="YO482" s="87"/>
      <c r="YP482" s="87"/>
      <c r="YQ482" s="87"/>
      <c r="YR482" s="87"/>
      <c r="YS482" s="87"/>
      <c r="YT482" s="87"/>
      <c r="YU482" s="87"/>
      <c r="YV482" s="87"/>
      <c r="YW482" s="87"/>
      <c r="YX482" s="87"/>
      <c r="YY482" s="87"/>
      <c r="YZ482" s="87"/>
      <c r="ZA482" s="87"/>
      <c r="ZB482" s="87"/>
      <c r="ZC482" s="87"/>
      <c r="ZD482" s="87"/>
      <c r="ZE482" s="87"/>
      <c r="ZF482" s="87"/>
      <c r="ZG482" s="87"/>
      <c r="ZH482" s="87"/>
      <c r="ZI482" s="87"/>
      <c r="ZJ482" s="87"/>
      <c r="ZK482" s="87"/>
      <c r="ZL482" s="87"/>
      <c r="ZM482" s="87"/>
      <c r="ZN482" s="87"/>
      <c r="ZO482" s="87"/>
      <c r="ZP482" s="87"/>
      <c r="ZQ482" s="87"/>
      <c r="ZR482" s="87"/>
      <c r="ZS482" s="87"/>
      <c r="ZT482" s="87"/>
      <c r="ZU482" s="87"/>
      <c r="ZV482" s="87"/>
      <c r="ZW482" s="87"/>
      <c r="ZX482" s="87"/>
      <c r="ZY482" s="87"/>
      <c r="ZZ482" s="87"/>
      <c r="AAA482" s="87"/>
      <c r="AAB482" s="87"/>
      <c r="AAC482" s="87"/>
      <c r="AAD482" s="87"/>
      <c r="AAE482" s="87"/>
      <c r="AAF482" s="87"/>
      <c r="AAG482" s="87"/>
      <c r="AAH482" s="87"/>
      <c r="AAI482" s="87"/>
      <c r="AAJ482" s="87"/>
      <c r="AAK482" s="87"/>
      <c r="AAL482" s="87"/>
      <c r="AAM482" s="87"/>
      <c r="AAN482" s="87"/>
      <c r="AAO482" s="87"/>
      <c r="AAP482" s="87"/>
      <c r="AAQ482" s="87"/>
      <c r="AAR482" s="87"/>
      <c r="AAS482" s="87"/>
      <c r="AAT482" s="87"/>
      <c r="AAU482" s="87"/>
      <c r="AAV482" s="87"/>
      <c r="AAW482" s="87"/>
      <c r="AAX482" s="87"/>
      <c r="AAY482" s="87"/>
      <c r="AAZ482" s="87"/>
      <c r="ABA482" s="87"/>
      <c r="ABB482" s="87"/>
      <c r="ABC482" s="87"/>
      <c r="ABD482" s="87"/>
      <c r="ABE482" s="87"/>
      <c r="ABF482" s="87"/>
      <c r="ABG482" s="87"/>
      <c r="ABH482" s="87"/>
      <c r="ABI482" s="87"/>
      <c r="ABJ482" s="87"/>
      <c r="ABK482" s="87"/>
      <c r="ABL482" s="87"/>
      <c r="ABM482" s="87"/>
      <c r="ABN482" s="87"/>
      <c r="ABO482" s="87"/>
      <c r="ABP482" s="87"/>
      <c r="ABQ482" s="87"/>
      <c r="ABR482" s="87"/>
      <c r="ABS482" s="87"/>
      <c r="ABT482" s="87"/>
      <c r="ABU482" s="87"/>
      <c r="ABV482" s="87"/>
      <c r="ABW482" s="87"/>
      <c r="ABX482" s="87"/>
      <c r="ABY482" s="87"/>
      <c r="ABZ482" s="87"/>
      <c r="ACA482" s="87"/>
      <c r="ACB482" s="87"/>
      <c r="ACC482" s="87"/>
      <c r="ACD482" s="87"/>
      <c r="ACE482" s="87"/>
      <c r="ACF482" s="87"/>
      <c r="ACG482" s="87"/>
      <c r="ACH482" s="87"/>
      <c r="ACI482" s="87"/>
      <c r="ACJ482" s="87"/>
      <c r="ACK482" s="87"/>
      <c r="ACL482" s="87"/>
      <c r="ACM482" s="87"/>
      <c r="ACN482" s="87"/>
      <c r="ACO482" s="87"/>
      <c r="ACP482" s="87"/>
      <c r="ACQ482" s="87"/>
      <c r="ACR482" s="87"/>
      <c r="ACS482" s="87"/>
      <c r="ACT482" s="87"/>
      <c r="ACU482" s="87"/>
      <c r="ACV482" s="87"/>
      <c r="ACW482" s="87"/>
      <c r="ACX482" s="87"/>
      <c r="ACY482" s="87"/>
      <c r="ACZ482" s="87"/>
      <c r="ADA482" s="87"/>
      <c r="ADB482" s="87"/>
      <c r="ADC482" s="87"/>
      <c r="ADD482" s="87"/>
      <c r="ADE482" s="87"/>
      <c r="ADF482" s="87"/>
      <c r="ADG482" s="87"/>
      <c r="ADH482" s="87"/>
      <c r="ADI482" s="87"/>
      <c r="ADJ482" s="87"/>
      <c r="ADK482" s="87"/>
      <c r="ADL482" s="87"/>
      <c r="ADM482" s="87"/>
      <c r="ADN482" s="87"/>
      <c r="ADO482" s="87"/>
      <c r="ADP482" s="87"/>
      <c r="ADQ482" s="87"/>
      <c r="ADR482" s="87"/>
      <c r="ADS482" s="87"/>
      <c r="ADT482" s="87"/>
      <c r="ADU482" s="87"/>
      <c r="ADV482" s="87"/>
      <c r="ADW482" s="87"/>
      <c r="ADX482" s="87"/>
      <c r="ADY482" s="87"/>
      <c r="ADZ482" s="87"/>
      <c r="AEA482" s="87"/>
      <c r="AEB482" s="87"/>
      <c r="AEC482" s="87"/>
      <c r="AED482" s="87"/>
      <c r="AEE482" s="87"/>
      <c r="AEF482" s="87"/>
      <c r="AEG482" s="87"/>
      <c r="AEH482" s="87"/>
      <c r="AEI482" s="87"/>
      <c r="AEJ482" s="87"/>
      <c r="AEK482" s="87"/>
      <c r="AEL482" s="87"/>
      <c r="AEM482" s="87"/>
      <c r="AEN482" s="87"/>
      <c r="AEO482" s="87"/>
      <c r="AEP482" s="87"/>
      <c r="AEQ482" s="87"/>
      <c r="AER482" s="87"/>
      <c r="AES482" s="87"/>
      <c r="AET482" s="87"/>
      <c r="AEU482" s="87"/>
      <c r="AEV482" s="87"/>
      <c r="AEW482" s="87"/>
      <c r="AEX482" s="87"/>
      <c r="AEY482" s="87"/>
      <c r="AEZ482" s="87"/>
      <c r="AFA482" s="87"/>
      <c r="AFB482" s="87"/>
      <c r="AFC482" s="87"/>
      <c r="AFD482" s="87"/>
      <c r="AFE482" s="87"/>
      <c r="AFF482" s="87"/>
      <c r="AFG482" s="87"/>
      <c r="AFH482" s="87"/>
      <c r="AFI482" s="87"/>
      <c r="AFJ482" s="87"/>
      <c r="AFK482" s="87"/>
      <c r="AFL482" s="87"/>
      <c r="AFM482" s="87"/>
      <c r="AFN482" s="87"/>
      <c r="AFO482" s="87"/>
      <c r="AFP482" s="87"/>
      <c r="AFQ482" s="87"/>
      <c r="AFR482" s="87"/>
      <c r="AFS482" s="87"/>
      <c r="AFT482" s="87"/>
      <c r="AFU482" s="87"/>
      <c r="AFV482" s="87"/>
      <c r="AFW482" s="87"/>
      <c r="AFX482" s="87"/>
      <c r="AFY482" s="87"/>
      <c r="AFZ482" s="87"/>
      <c r="AGA482" s="87"/>
      <c r="AGB482" s="87"/>
      <c r="AGC482" s="87"/>
      <c r="AGD482" s="87"/>
      <c r="AGE482" s="87"/>
      <c r="AGF482" s="87"/>
      <c r="AGG482" s="87"/>
      <c r="AGH482" s="87"/>
      <c r="AGI482" s="87"/>
      <c r="AGJ482" s="87"/>
      <c r="AGK482" s="87"/>
      <c r="AGL482" s="87"/>
      <c r="AGM482" s="87"/>
      <c r="AGN482" s="87"/>
      <c r="AGO482" s="87"/>
      <c r="AGP482" s="87"/>
      <c r="AGQ482" s="87"/>
      <c r="AGR482" s="87"/>
      <c r="AGS482" s="87"/>
      <c r="AGT482" s="87"/>
      <c r="AGU482" s="87"/>
      <c r="AGV482" s="87"/>
      <c r="AGW482" s="87"/>
      <c r="AGX482" s="87"/>
      <c r="AGY482" s="87"/>
      <c r="AGZ482" s="87"/>
      <c r="AHA482" s="87"/>
      <c r="AHB482" s="87"/>
      <c r="AHC482" s="87"/>
      <c r="AHD482" s="87"/>
      <c r="AHE482" s="87"/>
      <c r="AHF482" s="87"/>
      <c r="AHG482" s="87"/>
      <c r="AHH482" s="87"/>
      <c r="AHI482" s="87"/>
      <c r="AHJ482" s="87"/>
      <c r="AHK482" s="87"/>
      <c r="AHL482" s="87"/>
      <c r="AHM482" s="87"/>
      <c r="AHN482" s="87"/>
      <c r="AHO482" s="87"/>
      <c r="AHP482" s="87"/>
      <c r="AHQ482" s="87"/>
      <c r="AHR482" s="87"/>
      <c r="AHS482" s="87"/>
      <c r="AHT482" s="87"/>
      <c r="AHU482" s="87"/>
      <c r="AHV482" s="87"/>
      <c r="AHW482" s="87"/>
      <c r="AHX482" s="87"/>
      <c r="AHY482" s="87"/>
      <c r="AHZ482" s="87"/>
      <c r="AIA482" s="87"/>
      <c r="AIB482" s="87"/>
      <c r="AIC482" s="87"/>
      <c r="AID482" s="87"/>
      <c r="AIE482" s="87"/>
      <c r="AIF482" s="87"/>
      <c r="AIG482" s="87"/>
      <c r="AIH482" s="87"/>
      <c r="AII482" s="87"/>
      <c r="AIJ482" s="87"/>
      <c r="AIK482" s="87"/>
      <c r="AIL482" s="87"/>
      <c r="AIM482" s="87"/>
      <c r="AIN482" s="87"/>
      <c r="AIO482" s="87"/>
      <c r="AIP482" s="87"/>
      <c r="AIQ482" s="87"/>
      <c r="AIR482" s="87"/>
      <c r="AIS482" s="87"/>
      <c r="AIT482" s="87"/>
      <c r="AIU482" s="87"/>
      <c r="AIV482" s="87"/>
      <c r="AIW482" s="87"/>
      <c r="AIX482" s="87"/>
      <c r="AIY482" s="87"/>
      <c r="AIZ482" s="87"/>
      <c r="AJA482" s="87"/>
      <c r="AJB482" s="87"/>
      <c r="AJC482" s="87"/>
      <c r="AJD482" s="87"/>
      <c r="AJE482" s="87"/>
      <c r="AJF482" s="87"/>
      <c r="AJG482" s="87"/>
      <c r="AJH482" s="87"/>
      <c r="AJI482" s="87"/>
      <c r="AJJ482" s="87"/>
      <c r="AJK482" s="87"/>
      <c r="AJL482" s="87"/>
      <c r="AJM482" s="87"/>
      <c r="AJN482" s="87"/>
      <c r="AJO482" s="87"/>
      <c r="AJP482" s="87"/>
      <c r="AJQ482" s="87"/>
      <c r="AJR482" s="87"/>
      <c r="AJS482" s="87"/>
      <c r="AJT482" s="87"/>
      <c r="AJU482" s="87"/>
      <c r="AJV482" s="87"/>
      <c r="AJW482" s="87"/>
      <c r="AJX482" s="87"/>
      <c r="AJY482" s="87"/>
      <c r="AJZ482" s="87"/>
      <c r="AKA482" s="87"/>
      <c r="AKB482" s="87"/>
      <c r="AKC482" s="87"/>
      <c r="AKD482" s="87"/>
      <c r="AKE482" s="87"/>
      <c r="AKF482" s="87"/>
      <c r="AKG482" s="87"/>
      <c r="AKH482" s="87"/>
      <c r="AKI482" s="87"/>
      <c r="AKJ482" s="87"/>
      <c r="AKK482" s="87"/>
      <c r="AKL482" s="87"/>
      <c r="AKM482" s="87"/>
      <c r="AKN482" s="87"/>
      <c r="AKO482" s="87"/>
      <c r="AKP482" s="87"/>
      <c r="AKQ482" s="87"/>
      <c r="AKR482" s="87"/>
      <c r="AKS482" s="87"/>
      <c r="AKT482" s="87"/>
      <c r="AKU482" s="87"/>
      <c r="AKV482" s="87"/>
      <c r="AKW482" s="87"/>
      <c r="AKX482" s="87"/>
      <c r="AKY482" s="87"/>
      <c r="AKZ482" s="87"/>
      <c r="ALA482" s="87"/>
      <c r="ALB482" s="87"/>
      <c r="ALC482" s="87"/>
      <c r="ALD482" s="87"/>
      <c r="ALE482" s="87"/>
      <c r="ALF482" s="87"/>
      <c r="ALG482" s="87"/>
      <c r="ALH482" s="87"/>
      <c r="ALI482" s="87"/>
      <c r="ALJ482" s="87"/>
      <c r="ALK482" s="87"/>
      <c r="ALL482" s="87"/>
      <c r="ALM482" s="87"/>
      <c r="ALN482" s="87"/>
      <c r="ALO482" s="87"/>
      <c r="ALP482" s="87"/>
      <c r="ALQ482" s="87"/>
      <c r="ALR482" s="87"/>
      <c r="ALS482" s="87"/>
      <c r="ALT482" s="87"/>
      <c r="ALU482" s="87"/>
      <c r="ALV482" s="87"/>
      <c r="ALW482" s="87"/>
      <c r="ALX482" s="87"/>
      <c r="ALY482" s="87"/>
      <c r="ALZ482" s="87"/>
      <c r="AMA482" s="87"/>
      <c r="AMB482" s="87"/>
      <c r="AMC482" s="87"/>
      <c r="AMD482" s="87"/>
      <c r="AME482" s="87"/>
      <c r="AMF482" s="87"/>
      <c r="AMG482" s="87"/>
      <c r="AMH482" s="87"/>
      <c r="AMI482" s="87"/>
      <c r="AMJ482" s="87"/>
      <c r="AMK482" s="87"/>
      <c r="AML482" s="87"/>
      <c r="AMM482" s="87"/>
      <c r="AMN482" s="87"/>
      <c r="AMO482" s="87"/>
      <c r="AMP482" s="87"/>
      <c r="AMQ482" s="87"/>
      <c r="AMR482" s="87"/>
      <c r="AMS482" s="87"/>
      <c r="AMT482" s="87"/>
      <c r="AMU482" s="87"/>
      <c r="AMV482" s="87"/>
      <c r="AMW482" s="87"/>
      <c r="AMX482" s="87"/>
      <c r="AMY482" s="87"/>
      <c r="AMZ482" s="87"/>
      <c r="ANA482" s="87"/>
      <c r="ANB482" s="87"/>
      <c r="ANC482" s="87"/>
      <c r="AND482" s="87"/>
      <c r="ANE482" s="87"/>
      <c r="ANF482" s="87"/>
      <c r="ANG482" s="87"/>
      <c r="ANH482" s="87"/>
      <c r="ANI482" s="87"/>
      <c r="ANJ482" s="87"/>
      <c r="ANK482" s="87"/>
      <c r="ANL482" s="87"/>
      <c r="ANM482" s="87"/>
      <c r="ANN482" s="87"/>
      <c r="ANO482" s="87"/>
      <c r="ANP482" s="87"/>
      <c r="ANQ482" s="87"/>
      <c r="ANR482" s="87"/>
      <c r="ANS482" s="87"/>
      <c r="ANT482" s="87"/>
      <c r="ANU482" s="87"/>
      <c r="ANV482" s="87"/>
      <c r="ANW482" s="87"/>
      <c r="ANX482" s="87"/>
      <c r="ANY482" s="87"/>
      <c r="ANZ482" s="87"/>
      <c r="AOA482" s="87"/>
      <c r="AOB482" s="87"/>
      <c r="AOC482" s="87"/>
      <c r="AOD482" s="87"/>
      <c r="AOE482" s="87"/>
      <c r="AOF482" s="87"/>
      <c r="AOG482" s="87"/>
      <c r="AOH482" s="87"/>
      <c r="AOI482" s="87"/>
      <c r="AOJ482" s="87"/>
      <c r="AOK482" s="87"/>
      <c r="AOL482" s="87"/>
      <c r="AOM482" s="87"/>
      <c r="AON482" s="87"/>
      <c r="AOO482" s="87"/>
      <c r="AOP482" s="87"/>
      <c r="AOQ482" s="87"/>
      <c r="AOR482" s="87"/>
      <c r="AOS482" s="87"/>
      <c r="AOT482" s="87"/>
      <c r="AOU482" s="87"/>
      <c r="AOV482" s="87"/>
      <c r="AOW482" s="87"/>
      <c r="AOX482" s="87"/>
      <c r="AOY482" s="87"/>
      <c r="AOZ482" s="87"/>
      <c r="APA482" s="87"/>
      <c r="APB482" s="87"/>
      <c r="APC482" s="87"/>
      <c r="APD482" s="87"/>
      <c r="APE482" s="87"/>
      <c r="APF482" s="87"/>
      <c r="APG482" s="87"/>
      <c r="APH482" s="87"/>
      <c r="API482" s="87"/>
      <c r="APJ482" s="87"/>
      <c r="APK482" s="87"/>
      <c r="APL482" s="87"/>
      <c r="APM482" s="87"/>
      <c r="APN482" s="87"/>
      <c r="APO482" s="87"/>
      <c r="APP482" s="87"/>
      <c r="APQ482" s="87"/>
      <c r="APR482" s="87"/>
      <c r="APS482" s="87"/>
      <c r="APT482" s="87"/>
      <c r="APU482" s="87"/>
      <c r="APV482" s="87"/>
      <c r="APW482" s="87"/>
      <c r="APX482" s="87"/>
      <c r="APY482" s="87"/>
      <c r="APZ482" s="87"/>
      <c r="AQA482" s="87"/>
      <c r="AQB482" s="87"/>
      <c r="AQC482" s="87"/>
      <c r="AQD482" s="87"/>
      <c r="AQE482" s="87"/>
      <c r="AQF482" s="87"/>
      <c r="AQG482" s="87"/>
      <c r="AQH482" s="87"/>
      <c r="AQI482" s="87"/>
      <c r="AQJ482" s="87"/>
      <c r="AQK482" s="87"/>
      <c r="AQL482" s="87"/>
      <c r="AQM482" s="87"/>
      <c r="AQN482" s="87"/>
      <c r="AQO482" s="87"/>
      <c r="AQP482" s="87"/>
      <c r="AQQ482" s="87"/>
      <c r="AQR482" s="87"/>
      <c r="AQS482" s="87"/>
      <c r="AQT482" s="87"/>
    </row>
  </sheetData>
  <autoFilter ref="D3:E458"/>
  <dataConsolidate/>
  <mergeCells count="263">
    <mergeCell ref="A453:A454"/>
    <mergeCell ref="B453:B454"/>
    <mergeCell ref="A456:A457"/>
    <mergeCell ref="B456:B457"/>
    <mergeCell ref="A445:A447"/>
    <mergeCell ref="B445:B447"/>
    <mergeCell ref="A448:A449"/>
    <mergeCell ref="B448:B449"/>
    <mergeCell ref="A451:A452"/>
    <mergeCell ref="B451:B452"/>
    <mergeCell ref="A430:A433"/>
    <mergeCell ref="B430:B433"/>
    <mergeCell ref="A439:A440"/>
    <mergeCell ref="B439:B440"/>
    <mergeCell ref="A441:A443"/>
    <mergeCell ref="B441:B443"/>
    <mergeCell ref="A418:A419"/>
    <mergeCell ref="B418:B419"/>
    <mergeCell ref="A420:A421"/>
    <mergeCell ref="B420:B421"/>
    <mergeCell ref="A423:A426"/>
    <mergeCell ref="B423:B426"/>
    <mergeCell ref="A400:A405"/>
    <mergeCell ref="B400:B405"/>
    <mergeCell ref="A406:A410"/>
    <mergeCell ref="B406:B410"/>
    <mergeCell ref="A414:A416"/>
    <mergeCell ref="B414:B416"/>
    <mergeCell ref="A392:A393"/>
    <mergeCell ref="B392:B393"/>
    <mergeCell ref="A394:A395"/>
    <mergeCell ref="B394:B395"/>
    <mergeCell ref="A396:A398"/>
    <mergeCell ref="B396:B398"/>
    <mergeCell ref="A380:A381"/>
    <mergeCell ref="B380:B381"/>
    <mergeCell ref="A382:A384"/>
    <mergeCell ref="B382:B384"/>
    <mergeCell ref="A387:A390"/>
    <mergeCell ref="B387:B390"/>
    <mergeCell ref="A370:A373"/>
    <mergeCell ref="B370:B373"/>
    <mergeCell ref="A374:A377"/>
    <mergeCell ref="B374:B377"/>
    <mergeCell ref="A378:A379"/>
    <mergeCell ref="B378:B379"/>
    <mergeCell ref="A357:A359"/>
    <mergeCell ref="B357:B359"/>
    <mergeCell ref="A364:A366"/>
    <mergeCell ref="B364:B366"/>
    <mergeCell ref="A368:A369"/>
    <mergeCell ref="B368:B369"/>
    <mergeCell ref="A345:A348"/>
    <mergeCell ref="B345:B348"/>
    <mergeCell ref="A349:A351"/>
    <mergeCell ref="B349:B351"/>
    <mergeCell ref="A354:A355"/>
    <mergeCell ref="B354:B355"/>
    <mergeCell ref="A329:A330"/>
    <mergeCell ref="B329:B330"/>
    <mergeCell ref="A331:A335"/>
    <mergeCell ref="B331:B335"/>
    <mergeCell ref="A338:A344"/>
    <mergeCell ref="B338:B344"/>
    <mergeCell ref="A314:A318"/>
    <mergeCell ref="B314:B318"/>
    <mergeCell ref="A319:A321"/>
    <mergeCell ref="B319:B321"/>
    <mergeCell ref="A322:A324"/>
    <mergeCell ref="B322:B324"/>
    <mergeCell ref="A303:A305"/>
    <mergeCell ref="B303:B305"/>
    <mergeCell ref="A306:A308"/>
    <mergeCell ref="B306:B308"/>
    <mergeCell ref="A309:A313"/>
    <mergeCell ref="B309:B313"/>
    <mergeCell ref="A293:A294"/>
    <mergeCell ref="B293:B294"/>
    <mergeCell ref="A297:A298"/>
    <mergeCell ref="B297:B298"/>
    <mergeCell ref="A299:A302"/>
    <mergeCell ref="B299:B302"/>
    <mergeCell ref="A284:A285"/>
    <mergeCell ref="B284:B285"/>
    <mergeCell ref="A286:A287"/>
    <mergeCell ref="B286:B287"/>
    <mergeCell ref="A290:A291"/>
    <mergeCell ref="B290:B291"/>
    <mergeCell ref="A274:A275"/>
    <mergeCell ref="B274:B275"/>
    <mergeCell ref="A276:A279"/>
    <mergeCell ref="B276:B279"/>
    <mergeCell ref="A282:A283"/>
    <mergeCell ref="B282:B283"/>
    <mergeCell ref="A261:A262"/>
    <mergeCell ref="B261:B262"/>
    <mergeCell ref="A268:A271"/>
    <mergeCell ref="B268:B271"/>
    <mergeCell ref="A272:A273"/>
    <mergeCell ref="B272:B273"/>
    <mergeCell ref="A249:A250"/>
    <mergeCell ref="B249:B250"/>
    <mergeCell ref="A252:A254"/>
    <mergeCell ref="B252:B254"/>
    <mergeCell ref="A257:A259"/>
    <mergeCell ref="B257:B259"/>
    <mergeCell ref="A233:A238"/>
    <mergeCell ref="B233:B238"/>
    <mergeCell ref="A239:A240"/>
    <mergeCell ref="B239:B240"/>
    <mergeCell ref="A243:A247"/>
    <mergeCell ref="B243:B247"/>
    <mergeCell ref="A222:A223"/>
    <mergeCell ref="B222:B223"/>
    <mergeCell ref="A224:A229"/>
    <mergeCell ref="B224:B229"/>
    <mergeCell ref="A231:A232"/>
    <mergeCell ref="B231:B232"/>
    <mergeCell ref="A210:A211"/>
    <mergeCell ref="B210:B211"/>
    <mergeCell ref="A212:A215"/>
    <mergeCell ref="B212:B215"/>
    <mergeCell ref="A216:A221"/>
    <mergeCell ref="B216:B221"/>
    <mergeCell ref="A202:A203"/>
    <mergeCell ref="B202:B203"/>
    <mergeCell ref="A205:A207"/>
    <mergeCell ref="B205:B207"/>
    <mergeCell ref="A208:A209"/>
    <mergeCell ref="B208:B209"/>
    <mergeCell ref="A195:A196"/>
    <mergeCell ref="B195:B196"/>
    <mergeCell ref="A197:A198"/>
    <mergeCell ref="B197:B198"/>
    <mergeCell ref="A200:A201"/>
    <mergeCell ref="B200:B201"/>
    <mergeCell ref="A183:A188"/>
    <mergeCell ref="B183:B188"/>
    <mergeCell ref="A189:A190"/>
    <mergeCell ref="B189:B190"/>
    <mergeCell ref="A191:A194"/>
    <mergeCell ref="B191:B194"/>
    <mergeCell ref="A175:A176"/>
    <mergeCell ref="B175:B176"/>
    <mergeCell ref="A177:A178"/>
    <mergeCell ref="B177:B178"/>
    <mergeCell ref="A180:A182"/>
    <mergeCell ref="B180:B182"/>
    <mergeCell ref="A163:A164"/>
    <mergeCell ref="B163:B164"/>
    <mergeCell ref="A166:A171"/>
    <mergeCell ref="B166:B171"/>
    <mergeCell ref="A172:A174"/>
    <mergeCell ref="B172:B174"/>
    <mergeCell ref="A151:A156"/>
    <mergeCell ref="B151:B156"/>
    <mergeCell ref="A158:A159"/>
    <mergeCell ref="B158:B159"/>
    <mergeCell ref="A161:A162"/>
    <mergeCell ref="B161:B162"/>
    <mergeCell ref="A138:A141"/>
    <mergeCell ref="B138:B141"/>
    <mergeCell ref="A144:A146"/>
    <mergeCell ref="B144:B146"/>
    <mergeCell ref="A149:A150"/>
    <mergeCell ref="B149:B150"/>
    <mergeCell ref="A128:A130"/>
    <mergeCell ref="B128:B130"/>
    <mergeCell ref="A132:A133"/>
    <mergeCell ref="B132:B133"/>
    <mergeCell ref="A134:A136"/>
    <mergeCell ref="B134:B136"/>
    <mergeCell ref="A116:A117"/>
    <mergeCell ref="B116:B117"/>
    <mergeCell ref="A118:A120"/>
    <mergeCell ref="B118:B120"/>
    <mergeCell ref="A121:A122"/>
    <mergeCell ref="B121:B122"/>
    <mergeCell ref="A105:A107"/>
    <mergeCell ref="B105:B107"/>
    <mergeCell ref="A108:A109"/>
    <mergeCell ref="B108:B109"/>
    <mergeCell ref="A114:A115"/>
    <mergeCell ref="B114:B115"/>
    <mergeCell ref="A99:A100"/>
    <mergeCell ref="B99:B100"/>
    <mergeCell ref="A101:A102"/>
    <mergeCell ref="B101:B102"/>
    <mergeCell ref="A103:A104"/>
    <mergeCell ref="B103:B104"/>
    <mergeCell ref="A85:A86"/>
    <mergeCell ref="B85:B86"/>
    <mergeCell ref="A90:A93"/>
    <mergeCell ref="B90:B93"/>
    <mergeCell ref="A95:A98"/>
    <mergeCell ref="B95:B98"/>
    <mergeCell ref="A70:A72"/>
    <mergeCell ref="B70:B72"/>
    <mergeCell ref="A74:A76"/>
    <mergeCell ref="B74:B76"/>
    <mergeCell ref="A79:A84"/>
    <mergeCell ref="B79:B84"/>
    <mergeCell ref="A61:A64"/>
    <mergeCell ref="B61:B64"/>
    <mergeCell ref="A65:A67"/>
    <mergeCell ref="B65:B67"/>
    <mergeCell ref="A68:A69"/>
    <mergeCell ref="B68:B69"/>
    <mergeCell ref="A53:A55"/>
    <mergeCell ref="B53:B55"/>
    <mergeCell ref="A57:A58"/>
    <mergeCell ref="B57:B58"/>
    <mergeCell ref="A59:A60"/>
    <mergeCell ref="B59:B60"/>
    <mergeCell ref="A41:A42"/>
    <mergeCell ref="B41:B42"/>
    <mergeCell ref="A43:A47"/>
    <mergeCell ref="B43:B47"/>
    <mergeCell ref="A48:A49"/>
    <mergeCell ref="B48:B49"/>
    <mergeCell ref="A31:A33"/>
    <mergeCell ref="B31:B33"/>
    <mergeCell ref="A34:A35"/>
    <mergeCell ref="B34:B35"/>
    <mergeCell ref="A36:A39"/>
    <mergeCell ref="B36:B39"/>
    <mergeCell ref="A24:A25"/>
    <mergeCell ref="B24:B25"/>
    <mergeCell ref="A26:A27"/>
    <mergeCell ref="B26:B27"/>
    <mergeCell ref="A28:A29"/>
    <mergeCell ref="B28:B29"/>
    <mergeCell ref="A16:A19"/>
    <mergeCell ref="B16:B19"/>
    <mergeCell ref="A20:A21"/>
    <mergeCell ref="B20:B21"/>
    <mergeCell ref="A22:A23"/>
    <mergeCell ref="B22:B23"/>
    <mergeCell ref="A7:A8"/>
    <mergeCell ref="B7:B8"/>
    <mergeCell ref="A10:A11"/>
    <mergeCell ref="B10:B11"/>
    <mergeCell ref="A12:A15"/>
    <mergeCell ref="B12:B15"/>
    <mergeCell ref="K3:K5"/>
    <mergeCell ref="L3:L5"/>
    <mergeCell ref="M3:Q3"/>
    <mergeCell ref="R3:R5"/>
    <mergeCell ref="M4:M5"/>
    <mergeCell ref="N4:N5"/>
    <mergeCell ref="O4:O5"/>
    <mergeCell ref="P4:P5"/>
    <mergeCell ref="Q4:Q5"/>
    <mergeCell ref="A1:R2"/>
    <mergeCell ref="A3:A5"/>
    <mergeCell ref="B3:B5"/>
    <mergeCell ref="C3:C5"/>
    <mergeCell ref="D3:D5"/>
    <mergeCell ref="E3:E5"/>
    <mergeCell ref="F3:F5"/>
    <mergeCell ref="G3:G5"/>
    <mergeCell ref="H3:H5"/>
    <mergeCell ref="I3:J4"/>
  </mergeCells>
  <printOptions horizontalCentered="1"/>
  <pageMargins left="0.23622047244094491" right="0.23622047244094491" top="0" bottom="0" header="0" footer="0"/>
  <pageSetup paperSize="9" scale="5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2"/>
  <sheetViews>
    <sheetView zoomScale="60" zoomScaleNormal="60" zoomScaleSheetLayoutView="40" workbookViewId="0">
      <pane xSplit="4" ySplit="5" topLeftCell="E6" activePane="bottomRight" state="frozen"/>
      <selection pane="topRight" activeCell="E1" sqref="E1"/>
      <selection pane="bottomLeft" activeCell="A7" sqref="A7"/>
      <selection pane="bottomRight" activeCell="X19" sqref="X19"/>
    </sheetView>
  </sheetViews>
  <sheetFormatPr defaultColWidth="9.140625" defaultRowHeight="18.75" x14ac:dyDescent="0.3"/>
  <cols>
    <col min="1" max="1" width="7" style="201" customWidth="1"/>
    <col min="2" max="2" width="33.5703125" style="202" customWidth="1"/>
    <col min="3" max="4" width="9.140625" style="203" customWidth="1"/>
    <col min="5" max="5" width="17.28515625" style="203" customWidth="1"/>
    <col min="6" max="6" width="10.5703125" style="203" customWidth="1"/>
    <col min="7" max="7" width="13.5703125" style="204" customWidth="1"/>
    <col min="8" max="8" width="14" style="205" customWidth="1"/>
    <col min="9" max="9" width="12.42578125" style="203" customWidth="1"/>
    <col min="10" max="10" width="16.42578125" style="203" customWidth="1"/>
    <col min="11" max="11" width="10.7109375" style="203" customWidth="1"/>
    <col min="12" max="12" width="27.7109375" style="206" customWidth="1"/>
    <col min="13" max="13" width="18.5703125" style="207" customWidth="1"/>
    <col min="14" max="14" width="16.42578125" style="207" customWidth="1"/>
    <col min="15" max="15" width="15" style="207" customWidth="1"/>
    <col min="16" max="16" width="13" style="208" customWidth="1"/>
    <col min="17" max="17" width="12.42578125" style="209" customWidth="1"/>
    <col min="18" max="18" width="11.42578125" style="146" hidden="1" customWidth="1"/>
    <col min="19" max="20" width="10.7109375" style="146" hidden="1" customWidth="1"/>
    <col min="21" max="21" width="11.140625" style="146" hidden="1" customWidth="1"/>
    <col min="22" max="22" width="16" style="146" hidden="1" customWidth="1"/>
    <col min="23" max="23" width="14.7109375" style="146" hidden="1" customWidth="1"/>
    <col min="24" max="24" width="30.140625" style="146" customWidth="1"/>
    <col min="25" max="16384" width="9.140625" style="146"/>
  </cols>
  <sheetData>
    <row r="1" spans="1:33" ht="63.75" customHeight="1" x14ac:dyDescent="0.25">
      <c r="A1" s="397" t="s">
        <v>1860</v>
      </c>
      <c r="B1" s="397"/>
      <c r="C1" s="397"/>
      <c r="D1" s="397"/>
      <c r="E1" s="397"/>
      <c r="F1" s="397"/>
      <c r="G1" s="397"/>
      <c r="H1" s="397"/>
      <c r="I1" s="397"/>
      <c r="J1" s="397"/>
      <c r="K1" s="397"/>
      <c r="L1" s="397"/>
      <c r="M1" s="397"/>
      <c r="N1" s="397"/>
      <c r="O1" s="397"/>
      <c r="P1" s="397"/>
      <c r="Q1" s="397"/>
    </row>
    <row r="2" spans="1:33" ht="40.5" customHeight="1" x14ac:dyDescent="0.25">
      <c r="A2" s="398"/>
      <c r="B2" s="398"/>
      <c r="C2" s="398"/>
      <c r="D2" s="398"/>
      <c r="E2" s="398"/>
      <c r="F2" s="398"/>
      <c r="G2" s="398"/>
      <c r="H2" s="398"/>
      <c r="I2" s="398"/>
      <c r="J2" s="398"/>
      <c r="K2" s="398"/>
      <c r="L2" s="398"/>
      <c r="M2" s="398"/>
      <c r="N2" s="398"/>
      <c r="O2" s="398"/>
      <c r="P2" s="398"/>
      <c r="Q2" s="398"/>
    </row>
    <row r="3" spans="1:33" s="148" customFormat="1" ht="36.6" customHeight="1" x14ac:dyDescent="0.25">
      <c r="A3" s="399" t="s">
        <v>508</v>
      </c>
      <c r="B3" s="399" t="s">
        <v>0</v>
      </c>
      <c r="C3" s="401" t="s">
        <v>1</v>
      </c>
      <c r="D3" s="399" t="s">
        <v>2</v>
      </c>
      <c r="E3" s="399" t="s">
        <v>511</v>
      </c>
      <c r="F3" s="403" t="s">
        <v>512</v>
      </c>
      <c r="G3" s="405" t="s">
        <v>5</v>
      </c>
      <c r="H3" s="407" t="s">
        <v>6</v>
      </c>
      <c r="I3" s="407"/>
      <c r="J3" s="407"/>
      <c r="K3" s="407" t="s">
        <v>7</v>
      </c>
      <c r="L3" s="409" t="s">
        <v>8</v>
      </c>
      <c r="M3" s="410"/>
      <c r="N3" s="410"/>
      <c r="O3" s="410"/>
      <c r="P3" s="410"/>
      <c r="Q3" s="413" t="s">
        <v>21</v>
      </c>
      <c r="R3" s="147"/>
      <c r="S3" s="147"/>
      <c r="T3" s="147"/>
      <c r="U3" s="147"/>
      <c r="V3" s="147"/>
    </row>
    <row r="4" spans="1:33" s="148" customFormat="1" ht="56.45" customHeight="1" x14ac:dyDescent="0.25">
      <c r="A4" s="399"/>
      <c r="B4" s="399"/>
      <c r="C4" s="401"/>
      <c r="D4" s="399"/>
      <c r="E4" s="399"/>
      <c r="F4" s="403"/>
      <c r="G4" s="405"/>
      <c r="H4" s="407"/>
      <c r="I4" s="407"/>
      <c r="J4" s="407"/>
      <c r="K4" s="407"/>
      <c r="L4" s="411"/>
      <c r="M4" s="412"/>
      <c r="N4" s="412"/>
      <c r="O4" s="412"/>
      <c r="P4" s="412"/>
      <c r="Q4" s="414"/>
      <c r="R4" s="147"/>
      <c r="S4" s="147"/>
      <c r="T4" s="147"/>
      <c r="U4" s="147"/>
      <c r="V4" s="147"/>
    </row>
    <row r="5" spans="1:33" s="148" customFormat="1" ht="125.25" customHeight="1" x14ac:dyDescent="0.25">
      <c r="A5" s="400"/>
      <c r="B5" s="400"/>
      <c r="C5" s="402"/>
      <c r="D5" s="400"/>
      <c r="E5" s="400"/>
      <c r="F5" s="404"/>
      <c r="G5" s="406"/>
      <c r="H5" s="149" t="s">
        <v>9</v>
      </c>
      <c r="I5" s="149" t="s">
        <v>10</v>
      </c>
      <c r="J5" s="149" t="s">
        <v>11</v>
      </c>
      <c r="K5" s="408"/>
      <c r="L5" s="150" t="s">
        <v>951</v>
      </c>
      <c r="M5" s="150" t="s">
        <v>743</v>
      </c>
      <c r="N5" s="150" t="s">
        <v>744</v>
      </c>
      <c r="O5" s="150" t="s">
        <v>952</v>
      </c>
      <c r="P5" s="151" t="s">
        <v>745</v>
      </c>
      <c r="Q5" s="415"/>
      <c r="R5" s="152" t="s">
        <v>516</v>
      </c>
      <c r="S5" s="153" t="s">
        <v>17</v>
      </c>
      <c r="T5" s="153" t="s">
        <v>18</v>
      </c>
      <c r="U5" s="153" t="s">
        <v>19</v>
      </c>
      <c r="V5" s="153" t="s">
        <v>20</v>
      </c>
    </row>
    <row r="6" spans="1:33" s="170" customFormat="1" ht="75" customHeight="1" x14ac:dyDescent="0.25">
      <c r="A6" s="154">
        <v>1</v>
      </c>
      <c r="B6" s="155" t="s">
        <v>953</v>
      </c>
      <c r="C6" s="156">
        <v>55</v>
      </c>
      <c r="D6" s="157">
        <v>385</v>
      </c>
      <c r="E6" s="154" t="s">
        <v>954</v>
      </c>
      <c r="F6" s="154" t="s">
        <v>23</v>
      </c>
      <c r="G6" s="158">
        <v>169.8</v>
      </c>
      <c r="H6" s="159">
        <f t="shared" ref="H6:H14" si="0">G6</f>
        <v>169.8</v>
      </c>
      <c r="I6" s="159">
        <v>0</v>
      </c>
      <c r="J6" s="159">
        <f t="shared" ref="J6:J15" si="1">+H6+I6</f>
        <v>169.8</v>
      </c>
      <c r="K6" s="159">
        <f t="shared" ref="K6:K15" si="2">+G6-J6</f>
        <v>0</v>
      </c>
      <c r="L6" s="160" t="s">
        <v>955</v>
      </c>
      <c r="M6" s="161" t="s">
        <v>956</v>
      </c>
      <c r="N6" s="162">
        <v>1877</v>
      </c>
      <c r="O6" s="163">
        <f>N6-J6</f>
        <v>1707.2</v>
      </c>
      <c r="P6" s="160">
        <v>2</v>
      </c>
      <c r="Q6" s="160"/>
      <c r="R6" s="164" t="e">
        <f>SUM(#REF!)</f>
        <v>#REF!</v>
      </c>
      <c r="S6" s="165" t="e">
        <f>SUM(#REF!)</f>
        <v>#REF!</v>
      </c>
      <c r="T6" s="165" t="e">
        <f>SUM(#REF!)</f>
        <v>#REF!</v>
      </c>
      <c r="U6" s="165" t="e">
        <f>SUM(#REF!)</f>
        <v>#REF!</v>
      </c>
      <c r="V6" s="165" t="e">
        <f>SUM(#REF!)</f>
        <v>#REF!</v>
      </c>
      <c r="W6" s="166"/>
      <c r="X6" s="167"/>
      <c r="Y6" s="167"/>
      <c r="Z6" s="167"/>
      <c r="AA6" s="167"/>
      <c r="AB6" s="167"/>
      <c r="AC6" s="168"/>
      <c r="AD6" s="169"/>
      <c r="AE6" s="169"/>
      <c r="AF6" s="169"/>
      <c r="AG6" s="169"/>
    </row>
    <row r="7" spans="1:33" s="177" customFormat="1" ht="78" customHeight="1" x14ac:dyDescent="0.25">
      <c r="A7" s="154">
        <v>2</v>
      </c>
      <c r="B7" s="155" t="s">
        <v>957</v>
      </c>
      <c r="C7" s="156">
        <v>55</v>
      </c>
      <c r="D7" s="157">
        <v>507</v>
      </c>
      <c r="E7" s="154" t="s">
        <v>954</v>
      </c>
      <c r="F7" s="154" t="s">
        <v>23</v>
      </c>
      <c r="G7" s="158">
        <v>188.2</v>
      </c>
      <c r="H7" s="159">
        <v>188.2</v>
      </c>
      <c r="I7" s="159">
        <v>0</v>
      </c>
      <c r="J7" s="159">
        <f t="shared" si="1"/>
        <v>188.2</v>
      </c>
      <c r="K7" s="159">
        <f t="shared" si="2"/>
        <v>0</v>
      </c>
      <c r="L7" s="171" t="s">
        <v>958</v>
      </c>
      <c r="M7" s="172" t="s">
        <v>959</v>
      </c>
      <c r="N7" s="171">
        <v>1191</v>
      </c>
      <c r="O7" s="163">
        <f>N7-J7</f>
        <v>1002.8</v>
      </c>
      <c r="P7" s="171">
        <v>2</v>
      </c>
      <c r="Q7" s="171"/>
      <c r="R7" s="173"/>
      <c r="S7" s="173"/>
      <c r="T7" s="174"/>
      <c r="U7" s="174"/>
      <c r="V7" s="174"/>
      <c r="W7" s="175"/>
      <c r="X7" s="176"/>
      <c r="Y7" s="176"/>
      <c r="Z7" s="176"/>
      <c r="AA7" s="176"/>
      <c r="AB7" s="176"/>
    </row>
    <row r="8" spans="1:33" s="183" customFormat="1" ht="45" customHeight="1" x14ac:dyDescent="0.25">
      <c r="A8" s="154">
        <v>3</v>
      </c>
      <c r="B8" s="155" t="s">
        <v>960</v>
      </c>
      <c r="C8" s="156">
        <v>55</v>
      </c>
      <c r="D8" s="157">
        <v>507</v>
      </c>
      <c r="E8" s="154" t="s">
        <v>954</v>
      </c>
      <c r="F8" s="154" t="s">
        <v>23</v>
      </c>
      <c r="G8" s="158">
        <v>96.2</v>
      </c>
      <c r="H8" s="159">
        <v>96.2</v>
      </c>
      <c r="I8" s="159"/>
      <c r="J8" s="159">
        <f t="shared" si="1"/>
        <v>96.2</v>
      </c>
      <c r="K8" s="159">
        <f t="shared" si="2"/>
        <v>0</v>
      </c>
      <c r="L8" s="178" t="s">
        <v>961</v>
      </c>
      <c r="M8" s="172" t="s">
        <v>962</v>
      </c>
      <c r="N8" s="171">
        <v>1371</v>
      </c>
      <c r="O8" s="163">
        <f>N8-J8</f>
        <v>1274.8</v>
      </c>
      <c r="P8" s="171">
        <v>2</v>
      </c>
      <c r="Q8" s="171"/>
      <c r="R8" s="179"/>
      <c r="S8" s="179"/>
      <c r="T8" s="180"/>
      <c r="U8" s="180"/>
      <c r="V8" s="180"/>
      <c r="W8" s="181"/>
      <c r="X8" s="182"/>
      <c r="Y8" s="182"/>
      <c r="Z8" s="182"/>
      <c r="AA8" s="182"/>
      <c r="AB8" s="182"/>
    </row>
    <row r="9" spans="1:33" s="177" customFormat="1" ht="46.5" customHeight="1" x14ac:dyDescent="0.25">
      <c r="A9" s="416">
        <v>4</v>
      </c>
      <c r="B9" s="417" t="s">
        <v>963</v>
      </c>
      <c r="C9" s="156">
        <v>55</v>
      </c>
      <c r="D9" s="156">
        <v>510</v>
      </c>
      <c r="E9" s="154" t="s">
        <v>954</v>
      </c>
      <c r="F9" s="154" t="s">
        <v>23</v>
      </c>
      <c r="G9" s="158">
        <v>362.1</v>
      </c>
      <c r="H9" s="159">
        <f>G9</f>
        <v>362.1</v>
      </c>
      <c r="I9" s="159"/>
      <c r="J9" s="159">
        <f t="shared" si="1"/>
        <v>362.1</v>
      </c>
      <c r="K9" s="159">
        <f t="shared" si="2"/>
        <v>0</v>
      </c>
      <c r="L9" s="418" t="s">
        <v>964</v>
      </c>
      <c r="M9" s="400" t="s">
        <v>965</v>
      </c>
      <c r="N9" s="421">
        <v>1498</v>
      </c>
      <c r="O9" s="422">
        <f>N9-J9-J10</f>
        <v>860.00000000000011</v>
      </c>
      <c r="P9" s="421">
        <v>2</v>
      </c>
      <c r="Q9" s="171"/>
      <c r="R9" s="173"/>
      <c r="S9" s="173"/>
      <c r="T9" s="174"/>
      <c r="U9" s="174"/>
      <c r="V9" s="174"/>
      <c r="W9" s="175"/>
      <c r="X9" s="176"/>
      <c r="Y9" s="176"/>
      <c r="Z9" s="176"/>
      <c r="AA9" s="176"/>
      <c r="AB9" s="176"/>
    </row>
    <row r="10" spans="1:33" s="177" customFormat="1" ht="40.5" customHeight="1" x14ac:dyDescent="0.25">
      <c r="A10" s="416"/>
      <c r="B10" s="417"/>
      <c r="C10" s="156">
        <v>55</v>
      </c>
      <c r="D10" s="157">
        <v>377</v>
      </c>
      <c r="E10" s="154" t="s">
        <v>954</v>
      </c>
      <c r="F10" s="154" t="s">
        <v>23</v>
      </c>
      <c r="G10" s="158">
        <v>275.89999999999998</v>
      </c>
      <c r="H10" s="159">
        <v>141</v>
      </c>
      <c r="I10" s="159">
        <v>134.9</v>
      </c>
      <c r="J10" s="159">
        <f t="shared" si="1"/>
        <v>275.89999999999998</v>
      </c>
      <c r="K10" s="159">
        <f t="shared" si="2"/>
        <v>0</v>
      </c>
      <c r="L10" s="419"/>
      <c r="M10" s="420"/>
      <c r="N10" s="420"/>
      <c r="O10" s="420"/>
      <c r="P10" s="420"/>
      <c r="Q10" s="171"/>
      <c r="R10" s="173"/>
      <c r="S10" s="173"/>
      <c r="T10" s="174"/>
      <c r="U10" s="174"/>
      <c r="V10" s="174"/>
      <c r="W10" s="175"/>
      <c r="X10" s="176"/>
      <c r="Y10" s="176"/>
      <c r="Z10" s="176"/>
      <c r="AA10" s="176"/>
      <c r="AB10" s="176"/>
    </row>
    <row r="11" spans="1:33" s="177" customFormat="1" ht="39" x14ac:dyDescent="0.25">
      <c r="A11" s="154">
        <v>5</v>
      </c>
      <c r="B11" s="155" t="s">
        <v>966</v>
      </c>
      <c r="C11" s="156">
        <v>55</v>
      </c>
      <c r="D11" s="157">
        <v>376</v>
      </c>
      <c r="E11" s="154" t="s">
        <v>954</v>
      </c>
      <c r="F11" s="154" t="s">
        <v>23</v>
      </c>
      <c r="G11" s="158">
        <v>461.8</v>
      </c>
      <c r="H11" s="159">
        <v>10.7</v>
      </c>
      <c r="I11" s="159"/>
      <c r="J11" s="159">
        <f t="shared" si="1"/>
        <v>10.7</v>
      </c>
      <c r="K11" s="159">
        <f t="shared" si="2"/>
        <v>451.1</v>
      </c>
      <c r="L11" s="178" t="s">
        <v>967</v>
      </c>
      <c r="M11" s="172" t="s">
        <v>968</v>
      </c>
      <c r="N11" s="171">
        <v>1904</v>
      </c>
      <c r="O11" s="163">
        <f>N11-J11</f>
        <v>1893.3</v>
      </c>
      <c r="P11" s="171">
        <v>2</v>
      </c>
      <c r="Q11" s="171"/>
      <c r="R11" s="173"/>
      <c r="S11" s="173"/>
      <c r="T11" s="174"/>
      <c r="U11" s="174"/>
      <c r="V11" s="174"/>
      <c r="W11" s="175"/>
      <c r="X11" s="176"/>
      <c r="Y11" s="176"/>
      <c r="Z11" s="176"/>
      <c r="AA11" s="176"/>
      <c r="AB11" s="176"/>
    </row>
    <row r="12" spans="1:33" s="177" customFormat="1" ht="61.5" customHeight="1" x14ac:dyDescent="0.25">
      <c r="A12" s="154">
        <v>7</v>
      </c>
      <c r="B12" s="155" t="s">
        <v>969</v>
      </c>
      <c r="C12" s="156">
        <v>55</v>
      </c>
      <c r="D12" s="157">
        <v>384</v>
      </c>
      <c r="E12" s="154" t="s">
        <v>954</v>
      </c>
      <c r="F12" s="154" t="s">
        <v>23</v>
      </c>
      <c r="G12" s="158">
        <v>207.5</v>
      </c>
      <c r="H12" s="159">
        <f t="shared" si="0"/>
        <v>207.5</v>
      </c>
      <c r="I12" s="159"/>
      <c r="J12" s="159">
        <f t="shared" si="1"/>
        <v>207.5</v>
      </c>
      <c r="K12" s="159">
        <f t="shared" si="2"/>
        <v>0</v>
      </c>
      <c r="L12" s="171" t="s">
        <v>970</v>
      </c>
      <c r="M12" s="172" t="s">
        <v>971</v>
      </c>
      <c r="N12" s="171">
        <v>1714</v>
      </c>
      <c r="O12" s="163">
        <f>N12-J12</f>
        <v>1506.5</v>
      </c>
      <c r="P12" s="171">
        <v>2</v>
      </c>
      <c r="Q12" s="171"/>
      <c r="R12" s="173"/>
      <c r="S12" s="173"/>
      <c r="T12" s="174"/>
      <c r="U12" s="174"/>
      <c r="V12" s="174"/>
      <c r="W12" s="175"/>
      <c r="X12" s="176"/>
      <c r="Y12" s="176"/>
      <c r="Z12" s="176"/>
      <c r="AA12" s="176"/>
      <c r="AB12" s="176"/>
    </row>
    <row r="13" spans="1:33" s="177" customFormat="1" ht="39" customHeight="1" x14ac:dyDescent="0.25">
      <c r="A13" s="416">
        <v>8</v>
      </c>
      <c r="B13" s="417" t="s">
        <v>972</v>
      </c>
      <c r="C13" s="156">
        <v>55</v>
      </c>
      <c r="D13" s="157">
        <v>387</v>
      </c>
      <c r="E13" s="154" t="s">
        <v>954</v>
      </c>
      <c r="F13" s="154" t="s">
        <v>23</v>
      </c>
      <c r="G13" s="158">
        <v>151</v>
      </c>
      <c r="H13" s="159">
        <f t="shared" si="0"/>
        <v>151</v>
      </c>
      <c r="I13" s="159"/>
      <c r="J13" s="159">
        <f t="shared" si="1"/>
        <v>151</v>
      </c>
      <c r="K13" s="159">
        <f t="shared" si="2"/>
        <v>0</v>
      </c>
      <c r="L13" s="421" t="s">
        <v>973</v>
      </c>
      <c r="M13" s="400" t="s">
        <v>974</v>
      </c>
      <c r="N13" s="421">
        <v>2030</v>
      </c>
      <c r="O13" s="422">
        <f>N13-J13-J14</f>
        <v>1742.9</v>
      </c>
      <c r="P13" s="421">
        <v>2</v>
      </c>
      <c r="Q13" s="171"/>
      <c r="R13" s="173"/>
      <c r="S13" s="173"/>
      <c r="T13" s="174"/>
      <c r="U13" s="174"/>
      <c r="V13" s="174"/>
      <c r="W13" s="175"/>
      <c r="X13" s="176"/>
      <c r="Y13" s="176"/>
      <c r="Z13" s="176"/>
      <c r="AA13" s="176"/>
      <c r="AB13" s="176"/>
    </row>
    <row r="14" spans="1:33" s="177" customFormat="1" ht="36" customHeight="1" x14ac:dyDescent="0.25">
      <c r="A14" s="416"/>
      <c r="B14" s="417"/>
      <c r="C14" s="156">
        <v>55</v>
      </c>
      <c r="D14" s="157">
        <v>386</v>
      </c>
      <c r="E14" s="154" t="s">
        <v>954</v>
      </c>
      <c r="F14" s="154" t="s">
        <v>23</v>
      </c>
      <c r="G14" s="158">
        <v>136.1</v>
      </c>
      <c r="H14" s="159">
        <f t="shared" si="0"/>
        <v>136.1</v>
      </c>
      <c r="I14" s="159"/>
      <c r="J14" s="159">
        <f t="shared" si="1"/>
        <v>136.1</v>
      </c>
      <c r="K14" s="159">
        <f t="shared" si="2"/>
        <v>0</v>
      </c>
      <c r="L14" s="420"/>
      <c r="M14" s="423"/>
      <c r="N14" s="420"/>
      <c r="O14" s="424"/>
      <c r="P14" s="420"/>
      <c r="Q14" s="171"/>
      <c r="R14" s="173"/>
      <c r="S14" s="173"/>
      <c r="T14" s="174"/>
      <c r="U14" s="174"/>
      <c r="V14" s="174"/>
      <c r="W14" s="175"/>
      <c r="X14" s="176"/>
      <c r="Y14" s="176"/>
      <c r="Z14" s="176"/>
      <c r="AA14" s="176"/>
      <c r="AB14" s="176"/>
    </row>
    <row r="15" spans="1:33" s="183" customFormat="1" ht="59.25" customHeight="1" x14ac:dyDescent="0.25">
      <c r="A15" s="154">
        <v>9</v>
      </c>
      <c r="B15" s="155" t="s">
        <v>975</v>
      </c>
      <c r="C15" s="156">
        <v>55</v>
      </c>
      <c r="D15" s="157">
        <v>383</v>
      </c>
      <c r="E15" s="154" t="s">
        <v>954</v>
      </c>
      <c r="F15" s="154" t="s">
        <v>23</v>
      </c>
      <c r="G15" s="158">
        <v>127.2</v>
      </c>
      <c r="H15" s="159">
        <v>117.8</v>
      </c>
      <c r="I15" s="159">
        <v>9.4</v>
      </c>
      <c r="J15" s="159">
        <f t="shared" si="1"/>
        <v>127.2</v>
      </c>
      <c r="K15" s="159">
        <f t="shared" si="2"/>
        <v>0</v>
      </c>
      <c r="L15" s="171" t="s">
        <v>976</v>
      </c>
      <c r="M15" s="172" t="s">
        <v>977</v>
      </c>
      <c r="N15" s="171">
        <v>2039</v>
      </c>
      <c r="O15" s="163">
        <f>N15-J15</f>
        <v>1911.8</v>
      </c>
      <c r="P15" s="171">
        <v>2</v>
      </c>
      <c r="Q15" s="171"/>
      <c r="R15" s="179"/>
      <c r="S15" s="179"/>
      <c r="T15" s="180"/>
      <c r="U15" s="180"/>
      <c r="V15" s="180"/>
      <c r="W15" s="181"/>
      <c r="X15" s="182"/>
      <c r="Y15" s="182"/>
      <c r="Z15" s="182"/>
      <c r="AA15" s="182"/>
      <c r="AB15" s="182"/>
    </row>
    <row r="16" spans="1:33" s="183" customFormat="1" ht="57" customHeight="1" x14ac:dyDescent="0.25">
      <c r="A16" s="154">
        <v>10</v>
      </c>
      <c r="B16" s="155" t="s">
        <v>784</v>
      </c>
      <c r="C16" s="156">
        <v>55</v>
      </c>
      <c r="D16" s="157">
        <v>378</v>
      </c>
      <c r="E16" s="154" t="s">
        <v>954</v>
      </c>
      <c r="F16" s="154" t="s">
        <v>23</v>
      </c>
      <c r="G16" s="158">
        <v>275.3</v>
      </c>
      <c r="H16" s="159">
        <v>258</v>
      </c>
      <c r="I16" s="159">
        <v>17.3</v>
      </c>
      <c r="J16" s="159">
        <f>+H16+I16</f>
        <v>275.3</v>
      </c>
      <c r="K16" s="159">
        <f>+G16-J16</f>
        <v>0</v>
      </c>
      <c r="L16" s="171" t="s">
        <v>784</v>
      </c>
      <c r="M16" s="172" t="s">
        <v>978</v>
      </c>
      <c r="N16" s="171">
        <v>992</v>
      </c>
      <c r="O16" s="163">
        <f>N16-J16</f>
        <v>716.7</v>
      </c>
      <c r="P16" s="171">
        <v>2</v>
      </c>
      <c r="Q16" s="171"/>
      <c r="R16" s="179"/>
      <c r="S16" s="179"/>
      <c r="T16" s="180"/>
      <c r="U16" s="180"/>
      <c r="V16" s="180"/>
      <c r="W16" s="181"/>
      <c r="X16" s="182"/>
      <c r="Y16" s="182"/>
      <c r="Z16" s="182"/>
      <c r="AA16" s="182"/>
      <c r="AB16" s="182"/>
    </row>
    <row r="17" spans="1:28" s="148" customFormat="1" ht="36.75" customHeight="1" x14ac:dyDescent="0.3">
      <c r="A17" s="416">
        <v>11</v>
      </c>
      <c r="B17" s="417" t="s">
        <v>979</v>
      </c>
      <c r="C17" s="156">
        <v>55</v>
      </c>
      <c r="D17" s="157">
        <v>450</v>
      </c>
      <c r="E17" s="416" t="s">
        <v>954</v>
      </c>
      <c r="F17" s="154" t="s">
        <v>23</v>
      </c>
      <c r="G17" s="158">
        <f>219.3+308.3</f>
        <v>527.6</v>
      </c>
      <c r="H17" s="159">
        <f>G17</f>
        <v>527.6</v>
      </c>
      <c r="I17" s="159">
        <v>0</v>
      </c>
      <c r="J17" s="159">
        <f t="shared" ref="J17:J24" si="3">+H17+I17</f>
        <v>527.6</v>
      </c>
      <c r="K17" s="159">
        <f t="shared" ref="K17:K24" si="4">+G17-J17</f>
        <v>0</v>
      </c>
      <c r="L17" s="184"/>
      <c r="M17" s="184"/>
      <c r="N17" s="184"/>
      <c r="O17" s="184"/>
      <c r="P17" s="184"/>
      <c r="Q17" s="184"/>
      <c r="R17" s="185"/>
      <c r="S17" s="186"/>
      <c r="T17" s="187"/>
      <c r="U17" s="187"/>
      <c r="V17" s="187"/>
      <c r="W17" s="188"/>
      <c r="X17" s="189"/>
      <c r="Y17" s="189"/>
      <c r="Z17" s="189"/>
      <c r="AA17" s="189"/>
      <c r="AB17" s="189"/>
    </row>
    <row r="18" spans="1:28" s="148" customFormat="1" ht="36.75" customHeight="1" x14ac:dyDescent="0.3">
      <c r="A18" s="416"/>
      <c r="B18" s="417"/>
      <c r="C18" s="156">
        <v>55</v>
      </c>
      <c r="D18" s="157">
        <v>548</v>
      </c>
      <c r="E18" s="416"/>
      <c r="F18" s="154" t="s">
        <v>23</v>
      </c>
      <c r="G18" s="158">
        <v>144.4</v>
      </c>
      <c r="H18" s="159">
        <f t="shared" ref="H18:H24" si="5">G18</f>
        <v>144.4</v>
      </c>
      <c r="I18" s="159">
        <v>0</v>
      </c>
      <c r="J18" s="159">
        <f t="shared" si="3"/>
        <v>144.4</v>
      </c>
      <c r="K18" s="159">
        <f t="shared" si="4"/>
        <v>0</v>
      </c>
      <c r="L18" s="184"/>
      <c r="M18" s="184"/>
      <c r="N18" s="184"/>
      <c r="O18" s="184"/>
      <c r="P18" s="184"/>
      <c r="Q18" s="184"/>
      <c r="R18" s="185"/>
      <c r="S18" s="186"/>
      <c r="T18" s="187"/>
      <c r="U18" s="187"/>
      <c r="V18" s="187"/>
      <c r="W18" s="188"/>
      <c r="X18" s="189"/>
      <c r="Y18" s="189"/>
      <c r="Z18" s="189"/>
      <c r="AA18" s="189"/>
      <c r="AB18" s="189"/>
    </row>
    <row r="19" spans="1:28" s="148" customFormat="1" ht="36.75" customHeight="1" x14ac:dyDescent="0.3">
      <c r="A19" s="416"/>
      <c r="B19" s="417"/>
      <c r="C19" s="156">
        <v>55</v>
      </c>
      <c r="D19" s="157">
        <v>510</v>
      </c>
      <c r="E19" s="416"/>
      <c r="F19" s="154" t="s">
        <v>23</v>
      </c>
      <c r="G19" s="158">
        <v>364.1</v>
      </c>
      <c r="H19" s="159">
        <f t="shared" si="5"/>
        <v>364.1</v>
      </c>
      <c r="I19" s="159">
        <v>0</v>
      </c>
      <c r="J19" s="159">
        <f t="shared" si="3"/>
        <v>364.1</v>
      </c>
      <c r="K19" s="159">
        <f t="shared" si="4"/>
        <v>0</v>
      </c>
      <c r="L19" s="184"/>
      <c r="M19" s="184"/>
      <c r="N19" s="184"/>
      <c r="O19" s="184"/>
      <c r="P19" s="184"/>
      <c r="Q19" s="184"/>
      <c r="R19" s="185"/>
      <c r="S19" s="186"/>
      <c r="T19" s="187"/>
      <c r="U19" s="187"/>
      <c r="V19" s="187"/>
      <c r="W19" s="188"/>
      <c r="X19" s="189"/>
      <c r="Y19" s="189"/>
      <c r="Z19" s="189"/>
      <c r="AA19" s="189"/>
      <c r="AB19" s="189"/>
    </row>
    <row r="20" spans="1:28" s="148" customFormat="1" ht="36.75" customHeight="1" x14ac:dyDescent="0.3">
      <c r="A20" s="416"/>
      <c r="B20" s="417"/>
      <c r="C20" s="156">
        <v>55</v>
      </c>
      <c r="D20" s="157">
        <v>489</v>
      </c>
      <c r="E20" s="416"/>
      <c r="F20" s="154" t="s">
        <v>23</v>
      </c>
      <c r="G20" s="158">
        <v>349.7</v>
      </c>
      <c r="H20" s="159">
        <f t="shared" si="5"/>
        <v>349.7</v>
      </c>
      <c r="I20" s="159"/>
      <c r="J20" s="159">
        <f t="shared" si="3"/>
        <v>349.7</v>
      </c>
      <c r="K20" s="159"/>
      <c r="L20" s="184"/>
      <c r="M20" s="184"/>
      <c r="N20" s="184"/>
      <c r="O20" s="184"/>
      <c r="P20" s="184"/>
      <c r="Q20" s="184"/>
      <c r="R20" s="185"/>
      <c r="S20" s="186"/>
      <c r="T20" s="187"/>
      <c r="U20" s="187"/>
      <c r="V20" s="187"/>
      <c r="W20" s="188"/>
      <c r="X20" s="189"/>
      <c r="Y20" s="189"/>
      <c r="Z20" s="189"/>
      <c r="AA20" s="189"/>
      <c r="AB20" s="189"/>
    </row>
    <row r="21" spans="1:28" s="148" customFormat="1" ht="36.75" customHeight="1" x14ac:dyDescent="0.3">
      <c r="A21" s="416"/>
      <c r="B21" s="417"/>
      <c r="C21" s="156">
        <v>55</v>
      </c>
      <c r="D21" s="157">
        <v>488</v>
      </c>
      <c r="E21" s="416"/>
      <c r="F21" s="154" t="s">
        <v>23</v>
      </c>
      <c r="G21" s="190">
        <f>212.5+168.5</f>
        <v>381</v>
      </c>
      <c r="H21" s="159">
        <f t="shared" si="5"/>
        <v>381</v>
      </c>
      <c r="I21" s="159"/>
      <c r="J21" s="159">
        <f t="shared" si="3"/>
        <v>381</v>
      </c>
      <c r="K21" s="159"/>
      <c r="L21" s="184"/>
      <c r="M21" s="184"/>
      <c r="N21" s="184"/>
      <c r="O21" s="184"/>
      <c r="P21" s="184"/>
      <c r="Q21" s="184"/>
      <c r="R21" s="185"/>
      <c r="S21" s="186"/>
      <c r="T21" s="187"/>
      <c r="U21" s="187"/>
      <c r="V21" s="187"/>
      <c r="W21" s="188"/>
      <c r="X21" s="189"/>
      <c r="Y21" s="189"/>
      <c r="Z21" s="189"/>
      <c r="AA21" s="189"/>
      <c r="AB21" s="189"/>
    </row>
    <row r="22" spans="1:28" s="148" customFormat="1" ht="36.75" customHeight="1" x14ac:dyDescent="0.3">
      <c r="A22" s="416"/>
      <c r="B22" s="417"/>
      <c r="C22" s="156">
        <v>55</v>
      </c>
      <c r="D22" s="157">
        <v>508</v>
      </c>
      <c r="E22" s="416"/>
      <c r="F22" s="154" t="s">
        <v>23</v>
      </c>
      <c r="G22" s="158">
        <v>248.1</v>
      </c>
      <c r="H22" s="159">
        <f t="shared" si="5"/>
        <v>248.1</v>
      </c>
      <c r="I22" s="159"/>
      <c r="J22" s="159">
        <f t="shared" si="3"/>
        <v>248.1</v>
      </c>
      <c r="K22" s="159">
        <f t="shared" si="4"/>
        <v>0</v>
      </c>
      <c r="L22" s="184"/>
      <c r="M22" s="184"/>
      <c r="N22" s="184"/>
      <c r="O22" s="184"/>
      <c r="P22" s="184"/>
      <c r="Q22" s="184"/>
      <c r="R22" s="185"/>
      <c r="S22" s="186"/>
      <c r="T22" s="187"/>
      <c r="U22" s="187"/>
      <c r="V22" s="187"/>
      <c r="W22" s="188"/>
      <c r="X22" s="189"/>
      <c r="Y22" s="189"/>
      <c r="Z22" s="189"/>
      <c r="AA22" s="189"/>
      <c r="AB22" s="189"/>
    </row>
    <row r="23" spans="1:28" s="148" customFormat="1" ht="36.75" customHeight="1" x14ac:dyDescent="0.3">
      <c r="A23" s="416"/>
      <c r="B23" s="417"/>
      <c r="C23" s="156">
        <v>55</v>
      </c>
      <c r="D23" s="157">
        <v>387</v>
      </c>
      <c r="E23" s="416"/>
      <c r="F23" s="154" t="s">
        <v>23</v>
      </c>
      <c r="G23" s="158">
        <f>154+136.5</f>
        <v>290.5</v>
      </c>
      <c r="H23" s="159">
        <f t="shared" si="5"/>
        <v>290.5</v>
      </c>
      <c r="I23" s="159"/>
      <c r="J23" s="159">
        <f t="shared" si="3"/>
        <v>290.5</v>
      </c>
      <c r="K23" s="159">
        <f t="shared" si="4"/>
        <v>0</v>
      </c>
      <c r="L23" s="184"/>
      <c r="M23" s="184"/>
      <c r="N23" s="184"/>
      <c r="O23" s="184"/>
      <c r="P23" s="184"/>
      <c r="Q23" s="184"/>
      <c r="R23" s="185"/>
      <c r="S23" s="186"/>
      <c r="T23" s="187"/>
      <c r="U23" s="187"/>
      <c r="V23" s="187"/>
      <c r="W23" s="188"/>
      <c r="X23" s="189"/>
      <c r="Y23" s="189"/>
      <c r="Z23" s="189"/>
      <c r="AA23" s="189"/>
      <c r="AB23" s="189"/>
    </row>
    <row r="24" spans="1:28" s="148" customFormat="1" ht="47.25" customHeight="1" x14ac:dyDescent="0.3">
      <c r="A24" s="416"/>
      <c r="B24" s="417"/>
      <c r="C24" s="156">
        <v>55</v>
      </c>
      <c r="D24" s="157">
        <v>437</v>
      </c>
      <c r="E24" s="416"/>
      <c r="F24" s="154" t="s">
        <v>23</v>
      </c>
      <c r="G24" s="158">
        <f>162.3+108.2</f>
        <v>270.5</v>
      </c>
      <c r="H24" s="159">
        <f t="shared" si="5"/>
        <v>270.5</v>
      </c>
      <c r="I24" s="159"/>
      <c r="J24" s="159">
        <f t="shared" si="3"/>
        <v>270.5</v>
      </c>
      <c r="K24" s="159">
        <f t="shared" si="4"/>
        <v>0</v>
      </c>
      <c r="L24" s="184"/>
      <c r="M24" s="184"/>
      <c r="N24" s="184"/>
      <c r="O24" s="184"/>
      <c r="P24" s="184"/>
      <c r="Q24" s="184"/>
      <c r="R24" s="185"/>
      <c r="S24" s="186"/>
      <c r="T24" s="187"/>
      <c r="U24" s="187"/>
      <c r="V24" s="187"/>
      <c r="W24" s="188"/>
      <c r="X24" s="189"/>
      <c r="Y24" s="189"/>
      <c r="Z24" s="189"/>
      <c r="AA24" s="189"/>
      <c r="AB24" s="189"/>
    </row>
    <row r="25" spans="1:28" s="148" customFormat="1" ht="54" customHeight="1" x14ac:dyDescent="0.3">
      <c r="A25" s="191"/>
      <c r="B25" s="192" t="s">
        <v>950</v>
      </c>
      <c r="C25" s="193"/>
      <c r="D25" s="194"/>
      <c r="E25" s="191"/>
      <c r="F25" s="191"/>
      <c r="G25" s="195">
        <f>SUM(G6:G24)</f>
        <v>5027</v>
      </c>
      <c r="H25" s="195">
        <f>SUM(H6:H24)</f>
        <v>4414.2999999999993</v>
      </c>
      <c r="I25" s="195">
        <f>SUM(I6:I24)</f>
        <v>161.60000000000002</v>
      </c>
      <c r="J25" s="195">
        <f>SUM(J6:J24)</f>
        <v>4575.8999999999996</v>
      </c>
      <c r="K25" s="195">
        <f>SUM(K6:K24)</f>
        <v>451.1</v>
      </c>
      <c r="L25" s="184"/>
      <c r="M25" s="184"/>
      <c r="N25" s="184"/>
      <c r="O25" s="184"/>
      <c r="P25" s="184"/>
      <c r="Q25" s="184"/>
      <c r="R25" s="185"/>
      <c r="S25" s="186"/>
      <c r="T25" s="187"/>
      <c r="U25" s="187"/>
      <c r="V25" s="187"/>
      <c r="W25" s="196"/>
      <c r="X25" s="197"/>
      <c r="Y25" s="197"/>
      <c r="Z25" s="197"/>
      <c r="AA25" s="197"/>
      <c r="AB25" s="197"/>
    </row>
    <row r="26" spans="1:28" s="148" customFormat="1" x14ac:dyDescent="0.3">
      <c r="A26" s="198"/>
      <c r="B26" s="199"/>
      <c r="C26" s="187"/>
      <c r="D26" s="187"/>
      <c r="E26" s="187"/>
      <c r="F26" s="187"/>
      <c r="G26" s="185"/>
      <c r="H26" s="186"/>
      <c r="I26" s="187"/>
      <c r="J26" s="187"/>
      <c r="K26" s="187"/>
      <c r="L26" s="196"/>
      <c r="M26" s="197"/>
      <c r="N26" s="197"/>
      <c r="O26" s="197"/>
      <c r="P26" s="200"/>
      <c r="Q26" s="197"/>
    </row>
    <row r="27" spans="1:28" s="148" customFormat="1" x14ac:dyDescent="0.3">
      <c r="A27" s="198"/>
      <c r="B27" s="199"/>
      <c r="C27" s="187"/>
      <c r="D27" s="187"/>
      <c r="E27" s="187"/>
      <c r="F27" s="187"/>
      <c r="G27" s="185"/>
      <c r="H27" s="186"/>
      <c r="I27" s="187"/>
      <c r="J27" s="187"/>
      <c r="K27" s="187"/>
      <c r="L27" s="196"/>
      <c r="M27" s="197"/>
      <c r="N27" s="197"/>
      <c r="O27" s="197"/>
      <c r="P27" s="200"/>
      <c r="Q27" s="197"/>
    </row>
    <row r="28" spans="1:28" s="148" customFormat="1" x14ac:dyDescent="0.3">
      <c r="A28" s="198"/>
      <c r="B28" s="199"/>
      <c r="C28" s="187"/>
      <c r="D28" s="187"/>
      <c r="E28" s="187"/>
      <c r="F28" s="187"/>
      <c r="G28" s="185"/>
      <c r="H28" s="186"/>
      <c r="I28" s="187"/>
      <c r="J28" s="187"/>
      <c r="K28" s="187"/>
      <c r="L28" s="196"/>
      <c r="M28" s="197"/>
      <c r="N28" s="197"/>
      <c r="O28" s="197"/>
      <c r="P28" s="200"/>
      <c r="Q28" s="197"/>
    </row>
    <row r="29" spans="1:28" s="148" customFormat="1" x14ac:dyDescent="0.3">
      <c r="A29" s="198"/>
      <c r="B29" s="199"/>
      <c r="C29" s="187"/>
      <c r="D29" s="187"/>
      <c r="E29" s="187"/>
      <c r="F29" s="187"/>
      <c r="G29" s="185"/>
      <c r="H29" s="186"/>
      <c r="I29" s="187"/>
      <c r="J29" s="187"/>
      <c r="K29" s="187"/>
      <c r="L29" s="196"/>
      <c r="M29" s="197"/>
      <c r="N29" s="197"/>
      <c r="O29" s="197"/>
      <c r="P29" s="200"/>
      <c r="Q29" s="197"/>
    </row>
    <row r="30" spans="1:28" s="148" customFormat="1" x14ac:dyDescent="0.3">
      <c r="A30" s="198"/>
      <c r="B30" s="199"/>
      <c r="C30" s="187"/>
      <c r="D30" s="187"/>
      <c r="E30" s="187"/>
      <c r="F30" s="187"/>
      <c r="G30" s="185"/>
      <c r="H30" s="186"/>
      <c r="I30" s="187"/>
      <c r="J30" s="187"/>
      <c r="K30" s="187"/>
      <c r="L30" s="196"/>
      <c r="M30" s="197"/>
      <c r="N30" s="197"/>
      <c r="O30" s="197"/>
      <c r="P30" s="200"/>
      <c r="Q30" s="197"/>
    </row>
    <row r="31" spans="1:28" s="148" customFormat="1" x14ac:dyDescent="0.3">
      <c r="A31" s="198"/>
      <c r="B31" s="199"/>
      <c r="C31" s="187"/>
      <c r="D31" s="187"/>
      <c r="E31" s="187"/>
      <c r="F31" s="187"/>
      <c r="G31" s="185"/>
      <c r="H31" s="186"/>
      <c r="I31" s="187"/>
      <c r="J31" s="187"/>
      <c r="K31" s="187"/>
      <c r="L31" s="196"/>
      <c r="M31" s="197"/>
      <c r="N31" s="197"/>
      <c r="O31" s="197"/>
      <c r="P31" s="200"/>
      <c r="Q31" s="197"/>
    </row>
    <row r="32" spans="1:28" s="148" customFormat="1" x14ac:dyDescent="0.3">
      <c r="A32" s="198"/>
      <c r="B32" s="199"/>
      <c r="C32" s="187"/>
      <c r="D32" s="187"/>
      <c r="E32" s="187"/>
      <c r="F32" s="187"/>
      <c r="G32" s="185"/>
      <c r="H32" s="186"/>
      <c r="I32" s="187"/>
      <c r="J32" s="187"/>
      <c r="K32" s="187"/>
      <c r="L32" s="196"/>
      <c r="M32" s="197"/>
      <c r="N32" s="197"/>
      <c r="O32" s="197"/>
      <c r="P32" s="200"/>
      <c r="Q32" s="197"/>
    </row>
    <row r="33" spans="1:17" s="148" customFormat="1" x14ac:dyDescent="0.3">
      <c r="A33" s="198"/>
      <c r="B33" s="199"/>
      <c r="C33" s="187"/>
      <c r="D33" s="187"/>
      <c r="E33" s="187"/>
      <c r="F33" s="187"/>
      <c r="G33" s="185"/>
      <c r="H33" s="186"/>
      <c r="I33" s="187"/>
      <c r="J33" s="187"/>
      <c r="K33" s="187"/>
      <c r="L33" s="196"/>
      <c r="M33" s="197"/>
      <c r="N33" s="197"/>
      <c r="O33" s="197"/>
      <c r="P33" s="200"/>
      <c r="Q33" s="197"/>
    </row>
    <row r="34" spans="1:17" s="148" customFormat="1" x14ac:dyDescent="0.3">
      <c r="A34" s="198"/>
      <c r="B34" s="199"/>
      <c r="C34" s="187"/>
      <c r="D34" s="187"/>
      <c r="E34" s="187"/>
      <c r="F34" s="187"/>
      <c r="G34" s="185"/>
      <c r="H34" s="186"/>
      <c r="I34" s="187"/>
      <c r="J34" s="187"/>
      <c r="K34" s="187"/>
      <c r="L34" s="196"/>
      <c r="M34" s="197"/>
      <c r="N34" s="197"/>
      <c r="O34" s="197"/>
      <c r="P34" s="200"/>
      <c r="Q34" s="197"/>
    </row>
    <row r="35" spans="1:17" s="148" customFormat="1" x14ac:dyDescent="0.3">
      <c r="A35" s="198"/>
      <c r="B35" s="199"/>
      <c r="C35" s="187"/>
      <c r="D35" s="187"/>
      <c r="E35" s="187"/>
      <c r="F35" s="187"/>
      <c r="G35" s="185"/>
      <c r="H35" s="186"/>
      <c r="I35" s="187"/>
      <c r="J35" s="187"/>
      <c r="K35" s="187"/>
      <c r="L35" s="196"/>
      <c r="M35" s="197"/>
      <c r="N35" s="197"/>
      <c r="O35" s="197"/>
      <c r="P35" s="200"/>
      <c r="Q35" s="197"/>
    </row>
    <row r="36" spans="1:17" s="148" customFormat="1" x14ac:dyDescent="0.3">
      <c r="A36" s="198"/>
      <c r="B36" s="199"/>
      <c r="C36" s="187"/>
      <c r="D36" s="187"/>
      <c r="E36" s="187"/>
      <c r="F36" s="187"/>
      <c r="G36" s="185"/>
      <c r="H36" s="186"/>
      <c r="I36" s="187"/>
      <c r="J36" s="187"/>
      <c r="K36" s="187"/>
      <c r="L36" s="196"/>
      <c r="M36" s="197"/>
      <c r="N36" s="197"/>
      <c r="O36" s="197"/>
      <c r="P36" s="200"/>
      <c r="Q36" s="197"/>
    </row>
    <row r="37" spans="1:17" s="148" customFormat="1" x14ac:dyDescent="0.3">
      <c r="A37" s="198"/>
      <c r="B37" s="199"/>
      <c r="C37" s="187"/>
      <c r="D37" s="187"/>
      <c r="E37" s="187"/>
      <c r="F37" s="187"/>
      <c r="G37" s="185"/>
      <c r="H37" s="186"/>
      <c r="I37" s="187"/>
      <c r="J37" s="187"/>
      <c r="K37" s="187"/>
      <c r="L37" s="196"/>
      <c r="M37" s="197"/>
      <c r="N37" s="197"/>
      <c r="O37" s="197"/>
      <c r="P37" s="200"/>
      <c r="Q37" s="197"/>
    </row>
    <row r="38" spans="1:17" s="148" customFormat="1" x14ac:dyDescent="0.3">
      <c r="A38" s="198"/>
      <c r="B38" s="199"/>
      <c r="C38" s="187"/>
      <c r="D38" s="187"/>
      <c r="E38" s="187"/>
      <c r="F38" s="187"/>
      <c r="G38" s="185"/>
      <c r="H38" s="186"/>
      <c r="I38" s="187"/>
      <c r="J38" s="187"/>
      <c r="K38" s="187"/>
      <c r="L38" s="196"/>
      <c r="M38" s="197"/>
      <c r="N38" s="197"/>
      <c r="O38" s="197"/>
      <c r="P38" s="200"/>
      <c r="Q38" s="197"/>
    </row>
    <row r="39" spans="1:17" s="148" customFormat="1" x14ac:dyDescent="0.3">
      <c r="A39" s="198"/>
      <c r="B39" s="199"/>
      <c r="C39" s="187"/>
      <c r="D39" s="187"/>
      <c r="E39" s="187"/>
      <c r="F39" s="187"/>
      <c r="G39" s="185"/>
      <c r="H39" s="186"/>
      <c r="I39" s="187"/>
      <c r="J39" s="187"/>
      <c r="K39" s="187"/>
      <c r="L39" s="196"/>
      <c r="M39" s="197"/>
      <c r="N39" s="197"/>
      <c r="O39" s="197"/>
      <c r="P39" s="200"/>
      <c r="Q39" s="197"/>
    </row>
    <row r="40" spans="1:17" s="148" customFormat="1" x14ac:dyDescent="0.3">
      <c r="A40" s="198"/>
      <c r="B40" s="199"/>
      <c r="C40" s="187"/>
      <c r="D40" s="187"/>
      <c r="E40" s="187"/>
      <c r="F40" s="187"/>
      <c r="G40" s="185"/>
      <c r="H40" s="186"/>
      <c r="I40" s="187"/>
      <c r="J40" s="187"/>
      <c r="K40" s="187"/>
      <c r="L40" s="196"/>
      <c r="M40" s="197"/>
      <c r="N40" s="197"/>
      <c r="O40" s="197"/>
      <c r="P40" s="200"/>
      <c r="Q40" s="197"/>
    </row>
    <row r="41" spans="1:17" s="148" customFormat="1" x14ac:dyDescent="0.3">
      <c r="A41" s="198"/>
      <c r="B41" s="199"/>
      <c r="C41" s="187"/>
      <c r="D41" s="187"/>
      <c r="E41" s="187"/>
      <c r="F41" s="187"/>
      <c r="G41" s="185"/>
      <c r="H41" s="186"/>
      <c r="I41" s="187"/>
      <c r="J41" s="187"/>
      <c r="K41" s="187"/>
      <c r="L41" s="196"/>
      <c r="M41" s="197"/>
      <c r="N41" s="197"/>
      <c r="O41" s="197"/>
      <c r="P41" s="200"/>
      <c r="Q41" s="197"/>
    </row>
    <row r="42" spans="1:17" s="148" customFormat="1" x14ac:dyDescent="0.3">
      <c r="A42" s="198"/>
      <c r="B42" s="199"/>
      <c r="C42" s="187"/>
      <c r="D42" s="187"/>
      <c r="E42" s="187"/>
      <c r="F42" s="187"/>
      <c r="G42" s="185"/>
      <c r="H42" s="186"/>
      <c r="I42" s="187"/>
      <c r="J42" s="187"/>
      <c r="K42" s="187"/>
      <c r="L42" s="196"/>
      <c r="M42" s="197"/>
      <c r="N42" s="197"/>
      <c r="O42" s="197"/>
      <c r="P42" s="200"/>
      <c r="Q42" s="197"/>
    </row>
    <row r="43" spans="1:17" s="148" customFormat="1" x14ac:dyDescent="0.3">
      <c r="A43" s="198"/>
      <c r="B43" s="199"/>
      <c r="C43" s="187"/>
      <c r="D43" s="187"/>
      <c r="E43" s="187"/>
      <c r="F43" s="187"/>
      <c r="G43" s="185"/>
      <c r="H43" s="186"/>
      <c r="I43" s="187"/>
      <c r="J43" s="187"/>
      <c r="K43" s="187"/>
      <c r="L43" s="196"/>
      <c r="M43" s="197"/>
      <c r="N43" s="197"/>
      <c r="O43" s="197"/>
      <c r="P43" s="200"/>
      <c r="Q43" s="197"/>
    </row>
    <row r="44" spans="1:17" s="148" customFormat="1" x14ac:dyDescent="0.3">
      <c r="A44" s="198"/>
      <c r="B44" s="199"/>
      <c r="C44" s="187"/>
      <c r="D44" s="187"/>
      <c r="E44" s="187"/>
      <c r="F44" s="187"/>
      <c r="G44" s="185"/>
      <c r="H44" s="186"/>
      <c r="I44" s="187"/>
      <c r="J44" s="187"/>
      <c r="K44" s="187"/>
      <c r="L44" s="196"/>
      <c r="M44" s="197"/>
      <c r="N44" s="197"/>
      <c r="O44" s="197"/>
      <c r="P44" s="200"/>
      <c r="Q44" s="197"/>
    </row>
    <row r="45" spans="1:17" s="148" customFormat="1" x14ac:dyDescent="0.3">
      <c r="A45" s="198"/>
      <c r="B45" s="199"/>
      <c r="C45" s="187"/>
      <c r="D45" s="187"/>
      <c r="E45" s="187"/>
      <c r="F45" s="187"/>
      <c r="G45" s="185"/>
      <c r="H45" s="186"/>
      <c r="I45" s="187"/>
      <c r="J45" s="187"/>
      <c r="K45" s="187"/>
      <c r="L45" s="196"/>
      <c r="M45" s="197"/>
      <c r="N45" s="197"/>
      <c r="O45" s="197"/>
      <c r="P45" s="200"/>
      <c r="Q45" s="197"/>
    </row>
    <row r="46" spans="1:17" s="148" customFormat="1" x14ac:dyDescent="0.3">
      <c r="A46" s="198"/>
      <c r="B46" s="199"/>
      <c r="C46" s="187"/>
      <c r="D46" s="187"/>
      <c r="E46" s="187"/>
      <c r="F46" s="187"/>
      <c r="G46" s="185"/>
      <c r="H46" s="186"/>
      <c r="I46" s="187"/>
      <c r="J46" s="187"/>
      <c r="K46" s="187"/>
      <c r="L46" s="196"/>
      <c r="M46" s="197"/>
      <c r="N46" s="197"/>
      <c r="O46" s="197"/>
      <c r="P46" s="200"/>
      <c r="Q46" s="197"/>
    </row>
    <row r="47" spans="1:17" s="148" customFormat="1" x14ac:dyDescent="0.3">
      <c r="A47" s="198"/>
      <c r="B47" s="199"/>
      <c r="C47" s="187"/>
      <c r="D47" s="187"/>
      <c r="E47" s="187"/>
      <c r="F47" s="187"/>
      <c r="G47" s="185"/>
      <c r="H47" s="186"/>
      <c r="I47" s="187"/>
      <c r="J47" s="187"/>
      <c r="K47" s="187"/>
      <c r="L47" s="196"/>
      <c r="M47" s="197"/>
      <c r="N47" s="197"/>
      <c r="O47" s="197"/>
      <c r="P47" s="200"/>
      <c r="Q47" s="197"/>
    </row>
    <row r="48" spans="1:17" s="148" customFormat="1" x14ac:dyDescent="0.3">
      <c r="A48" s="198"/>
      <c r="B48" s="199"/>
      <c r="C48" s="187"/>
      <c r="D48" s="187"/>
      <c r="E48" s="187"/>
      <c r="F48" s="187"/>
      <c r="G48" s="185"/>
      <c r="H48" s="186"/>
      <c r="I48" s="187"/>
      <c r="J48" s="187"/>
      <c r="K48" s="187"/>
      <c r="L48" s="196"/>
      <c r="M48" s="197"/>
      <c r="N48" s="197"/>
      <c r="O48" s="197"/>
      <c r="P48" s="200"/>
      <c r="Q48" s="197"/>
    </row>
    <row r="49" spans="1:17" s="148" customFormat="1" x14ac:dyDescent="0.3">
      <c r="A49" s="198"/>
      <c r="B49" s="199"/>
      <c r="C49" s="187"/>
      <c r="D49" s="187"/>
      <c r="E49" s="187"/>
      <c r="F49" s="187"/>
      <c r="G49" s="185"/>
      <c r="H49" s="186"/>
      <c r="I49" s="187"/>
      <c r="J49" s="187"/>
      <c r="K49" s="187"/>
      <c r="L49" s="196"/>
      <c r="M49" s="197"/>
      <c r="N49" s="197"/>
      <c r="O49" s="197"/>
      <c r="P49" s="200"/>
      <c r="Q49" s="197"/>
    </row>
    <row r="50" spans="1:17" s="148" customFormat="1" x14ac:dyDescent="0.3">
      <c r="A50" s="198"/>
      <c r="B50" s="199"/>
      <c r="C50" s="187"/>
      <c r="D50" s="187"/>
      <c r="E50" s="187"/>
      <c r="F50" s="187"/>
      <c r="G50" s="185"/>
      <c r="H50" s="186"/>
      <c r="I50" s="187"/>
      <c r="J50" s="187"/>
      <c r="K50" s="187"/>
      <c r="L50" s="196"/>
      <c r="M50" s="197"/>
      <c r="N50" s="197"/>
      <c r="O50" s="197"/>
      <c r="P50" s="200"/>
      <c r="Q50" s="197"/>
    </row>
    <row r="51" spans="1:17" s="148" customFormat="1" x14ac:dyDescent="0.3">
      <c r="A51" s="198"/>
      <c r="B51" s="199"/>
      <c r="C51" s="187"/>
      <c r="D51" s="187"/>
      <c r="E51" s="187"/>
      <c r="F51" s="187"/>
      <c r="G51" s="185"/>
      <c r="H51" s="186"/>
      <c r="I51" s="187"/>
      <c r="J51" s="187"/>
      <c r="K51" s="187"/>
      <c r="L51" s="196"/>
      <c r="M51" s="197"/>
      <c r="N51" s="197"/>
      <c r="O51" s="197"/>
      <c r="P51" s="200"/>
      <c r="Q51" s="197"/>
    </row>
    <row r="52" spans="1:17" s="148" customFormat="1" x14ac:dyDescent="0.3">
      <c r="A52" s="198"/>
      <c r="B52" s="199"/>
      <c r="C52" s="187"/>
      <c r="D52" s="187"/>
      <c r="E52" s="187"/>
      <c r="F52" s="187"/>
      <c r="G52" s="185"/>
      <c r="H52" s="186"/>
      <c r="I52" s="187"/>
      <c r="J52" s="187"/>
      <c r="K52" s="187"/>
      <c r="L52" s="196"/>
      <c r="M52" s="197"/>
      <c r="N52" s="197"/>
      <c r="O52" s="197"/>
      <c r="P52" s="200"/>
      <c r="Q52" s="197"/>
    </row>
    <row r="53" spans="1:17" s="148" customFormat="1" x14ac:dyDescent="0.3">
      <c r="A53" s="198"/>
      <c r="B53" s="199"/>
      <c r="C53" s="187"/>
      <c r="D53" s="187"/>
      <c r="E53" s="187"/>
      <c r="F53" s="187"/>
      <c r="G53" s="185"/>
      <c r="H53" s="186"/>
      <c r="I53" s="187"/>
      <c r="J53" s="187"/>
      <c r="K53" s="187"/>
      <c r="L53" s="196"/>
      <c r="M53" s="197"/>
      <c r="N53" s="197"/>
      <c r="O53" s="197"/>
      <c r="P53" s="200"/>
      <c r="Q53" s="197"/>
    </row>
    <row r="54" spans="1:17" s="148" customFormat="1" x14ac:dyDescent="0.3">
      <c r="A54" s="198"/>
      <c r="B54" s="199"/>
      <c r="C54" s="187"/>
      <c r="D54" s="187"/>
      <c r="E54" s="187"/>
      <c r="F54" s="187"/>
      <c r="G54" s="185"/>
      <c r="H54" s="186"/>
      <c r="I54" s="187"/>
      <c r="J54" s="187"/>
      <c r="K54" s="187"/>
      <c r="L54" s="196"/>
      <c r="M54" s="197"/>
      <c r="N54" s="197"/>
      <c r="O54" s="197"/>
      <c r="P54" s="200"/>
      <c r="Q54" s="197"/>
    </row>
    <row r="55" spans="1:17" s="148" customFormat="1" x14ac:dyDescent="0.3">
      <c r="A55" s="198"/>
      <c r="B55" s="199"/>
      <c r="C55" s="187"/>
      <c r="D55" s="187"/>
      <c r="E55" s="187"/>
      <c r="F55" s="187"/>
      <c r="G55" s="185"/>
      <c r="H55" s="186"/>
      <c r="I55" s="187"/>
      <c r="J55" s="187"/>
      <c r="K55" s="187"/>
      <c r="L55" s="196"/>
      <c r="M55" s="197"/>
      <c r="N55" s="197"/>
      <c r="O55" s="197"/>
      <c r="P55" s="200"/>
      <c r="Q55" s="197"/>
    </row>
    <row r="56" spans="1:17" s="148" customFormat="1" x14ac:dyDescent="0.3">
      <c r="A56" s="198"/>
      <c r="B56" s="199"/>
      <c r="C56" s="187"/>
      <c r="D56" s="187"/>
      <c r="E56" s="187"/>
      <c r="F56" s="187"/>
      <c r="G56" s="185"/>
      <c r="H56" s="186"/>
      <c r="I56" s="187"/>
      <c r="J56" s="187"/>
      <c r="K56" s="187"/>
      <c r="L56" s="196"/>
      <c r="M56" s="197"/>
      <c r="N56" s="197"/>
      <c r="O56" s="197"/>
      <c r="P56" s="200"/>
      <c r="Q56" s="197"/>
    </row>
    <row r="57" spans="1:17" s="148" customFormat="1" x14ac:dyDescent="0.3">
      <c r="A57" s="198"/>
      <c r="B57" s="199"/>
      <c r="C57" s="187"/>
      <c r="D57" s="187"/>
      <c r="E57" s="187"/>
      <c r="F57" s="187"/>
      <c r="G57" s="185"/>
      <c r="H57" s="186"/>
      <c r="I57" s="187"/>
      <c r="J57" s="187"/>
      <c r="K57" s="187"/>
      <c r="L57" s="196"/>
      <c r="M57" s="197"/>
      <c r="N57" s="197"/>
      <c r="O57" s="197"/>
      <c r="P57" s="200"/>
      <c r="Q57" s="197"/>
    </row>
    <row r="58" spans="1:17" s="148" customFormat="1" x14ac:dyDescent="0.3">
      <c r="A58" s="198"/>
      <c r="B58" s="199"/>
      <c r="C58" s="187"/>
      <c r="D58" s="187"/>
      <c r="E58" s="187"/>
      <c r="F58" s="187"/>
      <c r="G58" s="185"/>
      <c r="H58" s="186"/>
      <c r="I58" s="187"/>
      <c r="J58" s="187"/>
      <c r="K58" s="187"/>
      <c r="L58" s="196"/>
      <c r="M58" s="197"/>
      <c r="N58" s="197"/>
      <c r="O58" s="197"/>
      <c r="P58" s="200"/>
      <c r="Q58" s="197"/>
    </row>
    <row r="59" spans="1:17" s="148" customFormat="1" x14ac:dyDescent="0.3">
      <c r="A59" s="198"/>
      <c r="B59" s="199"/>
      <c r="C59" s="187"/>
      <c r="D59" s="187"/>
      <c r="E59" s="187"/>
      <c r="F59" s="187"/>
      <c r="G59" s="185"/>
      <c r="H59" s="186"/>
      <c r="I59" s="187"/>
      <c r="J59" s="187"/>
      <c r="K59" s="187"/>
      <c r="L59" s="196"/>
      <c r="M59" s="197"/>
      <c r="N59" s="197"/>
      <c r="O59" s="197"/>
      <c r="P59" s="200"/>
      <c r="Q59" s="197"/>
    </row>
    <row r="60" spans="1:17" s="148" customFormat="1" x14ac:dyDescent="0.3">
      <c r="A60" s="198"/>
      <c r="B60" s="199"/>
      <c r="C60" s="187"/>
      <c r="D60" s="187"/>
      <c r="E60" s="187"/>
      <c r="F60" s="187"/>
      <c r="G60" s="185"/>
      <c r="H60" s="186"/>
      <c r="I60" s="187"/>
      <c r="J60" s="187"/>
      <c r="K60" s="187"/>
      <c r="L60" s="196"/>
      <c r="M60" s="197"/>
      <c r="N60" s="197"/>
      <c r="O60" s="197"/>
      <c r="P60" s="200"/>
      <c r="Q60" s="197"/>
    </row>
    <row r="61" spans="1:17" s="148" customFormat="1" x14ac:dyDescent="0.3">
      <c r="A61" s="198"/>
      <c r="B61" s="199"/>
      <c r="C61" s="187"/>
      <c r="D61" s="187"/>
      <c r="E61" s="187"/>
      <c r="F61" s="187"/>
      <c r="G61" s="185"/>
      <c r="H61" s="186"/>
      <c r="I61" s="187"/>
      <c r="J61" s="187"/>
      <c r="K61" s="187"/>
      <c r="L61" s="196"/>
      <c r="M61" s="197"/>
      <c r="N61" s="197"/>
      <c r="O61" s="197"/>
      <c r="P61" s="200"/>
      <c r="Q61" s="197"/>
    </row>
    <row r="62" spans="1:17" s="148" customFormat="1" x14ac:dyDescent="0.3">
      <c r="A62" s="198"/>
      <c r="B62" s="199"/>
      <c r="C62" s="187"/>
      <c r="D62" s="187"/>
      <c r="E62" s="187"/>
      <c r="F62" s="187"/>
      <c r="G62" s="185"/>
      <c r="H62" s="186"/>
      <c r="I62" s="187"/>
      <c r="J62" s="187"/>
      <c r="K62" s="187"/>
      <c r="L62" s="196"/>
      <c r="M62" s="197"/>
      <c r="N62" s="197"/>
      <c r="O62" s="197"/>
      <c r="P62" s="200"/>
      <c r="Q62" s="197"/>
    </row>
    <row r="63" spans="1:17" s="148" customFormat="1" x14ac:dyDescent="0.3">
      <c r="A63" s="198"/>
      <c r="B63" s="199"/>
      <c r="C63" s="187"/>
      <c r="D63" s="187"/>
      <c r="E63" s="187"/>
      <c r="F63" s="187"/>
      <c r="G63" s="185"/>
      <c r="H63" s="186"/>
      <c r="I63" s="187"/>
      <c r="J63" s="187"/>
      <c r="K63" s="187"/>
      <c r="L63" s="196"/>
      <c r="M63" s="197"/>
      <c r="N63" s="197"/>
      <c r="O63" s="197"/>
      <c r="P63" s="200"/>
      <c r="Q63" s="197"/>
    </row>
    <row r="64" spans="1:17" s="148" customFormat="1" x14ac:dyDescent="0.3">
      <c r="A64" s="198"/>
      <c r="B64" s="199"/>
      <c r="C64" s="187"/>
      <c r="D64" s="187"/>
      <c r="E64" s="187"/>
      <c r="F64" s="187"/>
      <c r="G64" s="185"/>
      <c r="H64" s="186"/>
      <c r="I64" s="187"/>
      <c r="J64" s="187"/>
      <c r="K64" s="187"/>
      <c r="L64" s="196"/>
      <c r="M64" s="197"/>
      <c r="N64" s="197"/>
      <c r="O64" s="197"/>
      <c r="P64" s="200"/>
      <c r="Q64" s="197"/>
    </row>
    <row r="65" spans="1:17" s="148" customFormat="1" x14ac:dyDescent="0.3">
      <c r="A65" s="198"/>
      <c r="B65" s="199"/>
      <c r="C65" s="187"/>
      <c r="D65" s="187"/>
      <c r="E65" s="187"/>
      <c r="F65" s="187"/>
      <c r="G65" s="185"/>
      <c r="H65" s="186"/>
      <c r="I65" s="187"/>
      <c r="J65" s="187"/>
      <c r="K65" s="187"/>
      <c r="L65" s="196"/>
      <c r="M65" s="197"/>
      <c r="N65" s="197"/>
      <c r="O65" s="197"/>
      <c r="P65" s="200"/>
      <c r="Q65" s="197"/>
    </row>
    <row r="66" spans="1:17" s="148" customFormat="1" x14ac:dyDescent="0.3">
      <c r="A66" s="198"/>
      <c r="B66" s="199"/>
      <c r="C66" s="187"/>
      <c r="D66" s="187"/>
      <c r="E66" s="187"/>
      <c r="F66" s="187"/>
      <c r="G66" s="185"/>
      <c r="H66" s="186"/>
      <c r="I66" s="187"/>
      <c r="J66" s="187"/>
      <c r="K66" s="187"/>
      <c r="L66" s="196"/>
      <c r="M66" s="197"/>
      <c r="N66" s="197"/>
      <c r="O66" s="197"/>
      <c r="P66" s="200"/>
      <c r="Q66" s="197"/>
    </row>
    <row r="67" spans="1:17" s="148" customFormat="1" x14ac:dyDescent="0.3">
      <c r="A67" s="198"/>
      <c r="B67" s="199"/>
      <c r="C67" s="187"/>
      <c r="D67" s="187"/>
      <c r="E67" s="187"/>
      <c r="F67" s="187"/>
      <c r="G67" s="185"/>
      <c r="H67" s="186"/>
      <c r="I67" s="187"/>
      <c r="J67" s="187"/>
      <c r="K67" s="187"/>
      <c r="L67" s="196"/>
      <c r="M67" s="197"/>
      <c r="N67" s="197"/>
      <c r="O67" s="197"/>
      <c r="P67" s="200"/>
      <c r="Q67" s="197"/>
    </row>
    <row r="68" spans="1:17" s="148" customFormat="1" x14ac:dyDescent="0.3">
      <c r="A68" s="198"/>
      <c r="B68" s="199"/>
      <c r="C68" s="187"/>
      <c r="D68" s="187"/>
      <c r="E68" s="187"/>
      <c r="F68" s="187"/>
      <c r="G68" s="185"/>
      <c r="H68" s="186"/>
      <c r="I68" s="187"/>
      <c r="J68" s="187"/>
      <c r="K68" s="187"/>
      <c r="L68" s="196"/>
      <c r="M68" s="197"/>
      <c r="N68" s="197"/>
      <c r="O68" s="197"/>
      <c r="P68" s="200"/>
      <c r="Q68" s="197"/>
    </row>
    <row r="69" spans="1:17" s="148" customFormat="1" x14ac:dyDescent="0.3">
      <c r="A69" s="198"/>
      <c r="B69" s="199"/>
      <c r="C69" s="187"/>
      <c r="D69" s="187"/>
      <c r="E69" s="187"/>
      <c r="F69" s="187"/>
      <c r="G69" s="185"/>
      <c r="H69" s="186"/>
      <c r="I69" s="187"/>
      <c r="J69" s="187"/>
      <c r="K69" s="187"/>
      <c r="L69" s="196"/>
      <c r="M69" s="197"/>
      <c r="N69" s="197"/>
      <c r="O69" s="197"/>
      <c r="P69" s="200"/>
      <c r="Q69" s="197"/>
    </row>
    <row r="70" spans="1:17" s="148" customFormat="1" x14ac:dyDescent="0.3">
      <c r="A70" s="198"/>
      <c r="B70" s="199"/>
      <c r="C70" s="187"/>
      <c r="D70" s="187"/>
      <c r="E70" s="187"/>
      <c r="F70" s="187"/>
      <c r="G70" s="185"/>
      <c r="H70" s="186"/>
      <c r="I70" s="187"/>
      <c r="J70" s="187"/>
      <c r="K70" s="187"/>
      <c r="L70" s="196"/>
      <c r="M70" s="197"/>
      <c r="N70" s="197"/>
      <c r="O70" s="197"/>
      <c r="P70" s="200"/>
      <c r="Q70" s="197"/>
    </row>
    <row r="71" spans="1:17" s="148" customFormat="1" x14ac:dyDescent="0.3">
      <c r="A71" s="198"/>
      <c r="B71" s="199"/>
      <c r="C71" s="187"/>
      <c r="D71" s="187"/>
      <c r="E71" s="187"/>
      <c r="F71" s="187"/>
      <c r="G71" s="185"/>
      <c r="H71" s="186"/>
      <c r="I71" s="187"/>
      <c r="J71" s="187"/>
      <c r="K71" s="187"/>
      <c r="L71" s="196"/>
      <c r="M71" s="197"/>
      <c r="N71" s="197"/>
      <c r="O71" s="197"/>
      <c r="P71" s="200"/>
      <c r="Q71" s="197"/>
    </row>
    <row r="72" spans="1:17" s="148" customFormat="1" x14ac:dyDescent="0.3">
      <c r="A72" s="198"/>
      <c r="B72" s="199"/>
      <c r="C72" s="187"/>
      <c r="D72" s="187"/>
      <c r="E72" s="187"/>
      <c r="F72" s="187"/>
      <c r="G72" s="185"/>
      <c r="H72" s="186"/>
      <c r="I72" s="187"/>
      <c r="J72" s="187"/>
      <c r="K72" s="187"/>
      <c r="L72" s="196"/>
      <c r="M72" s="197"/>
      <c r="N72" s="197"/>
      <c r="O72" s="197"/>
      <c r="P72" s="200"/>
      <c r="Q72" s="197"/>
    </row>
    <row r="73" spans="1:17" s="148" customFormat="1" x14ac:dyDescent="0.3">
      <c r="A73" s="198"/>
      <c r="B73" s="199"/>
      <c r="C73" s="187"/>
      <c r="D73" s="187"/>
      <c r="E73" s="187"/>
      <c r="F73" s="187"/>
      <c r="G73" s="185"/>
      <c r="H73" s="186"/>
      <c r="I73" s="187"/>
      <c r="J73" s="187"/>
      <c r="K73" s="187"/>
      <c r="L73" s="196"/>
      <c r="M73" s="197"/>
      <c r="N73" s="197"/>
      <c r="O73" s="197"/>
      <c r="P73" s="200"/>
      <c r="Q73" s="197"/>
    </row>
    <row r="74" spans="1:17" s="148" customFormat="1" x14ac:dyDescent="0.3">
      <c r="A74" s="198"/>
      <c r="B74" s="199"/>
      <c r="C74" s="187"/>
      <c r="D74" s="187"/>
      <c r="E74" s="187"/>
      <c r="F74" s="187"/>
      <c r="G74" s="185"/>
      <c r="H74" s="186"/>
      <c r="I74" s="187"/>
      <c r="J74" s="187"/>
      <c r="K74" s="187"/>
      <c r="L74" s="196"/>
      <c r="M74" s="197"/>
      <c r="N74" s="197"/>
      <c r="O74" s="197"/>
      <c r="P74" s="200"/>
      <c r="Q74" s="197"/>
    </row>
    <row r="75" spans="1:17" s="148" customFormat="1" x14ac:dyDescent="0.3">
      <c r="A75" s="198"/>
      <c r="B75" s="199"/>
      <c r="C75" s="187"/>
      <c r="D75" s="187"/>
      <c r="E75" s="187"/>
      <c r="F75" s="187"/>
      <c r="G75" s="185"/>
      <c r="H75" s="186"/>
      <c r="I75" s="187"/>
      <c r="J75" s="187"/>
      <c r="K75" s="187"/>
      <c r="L75" s="196"/>
      <c r="M75" s="197"/>
      <c r="N75" s="197"/>
      <c r="O75" s="197"/>
      <c r="P75" s="200"/>
      <c r="Q75" s="197"/>
    </row>
    <row r="76" spans="1:17" s="148" customFormat="1" x14ac:dyDescent="0.3">
      <c r="A76" s="198"/>
      <c r="B76" s="199"/>
      <c r="C76" s="187"/>
      <c r="D76" s="187"/>
      <c r="E76" s="187"/>
      <c r="F76" s="187"/>
      <c r="G76" s="185"/>
      <c r="H76" s="186"/>
      <c r="I76" s="187"/>
      <c r="J76" s="187"/>
      <c r="K76" s="187"/>
      <c r="L76" s="196"/>
      <c r="M76" s="197"/>
      <c r="N76" s="197"/>
      <c r="O76" s="197"/>
      <c r="P76" s="200"/>
      <c r="Q76" s="197"/>
    </row>
    <row r="77" spans="1:17" s="148" customFormat="1" x14ac:dyDescent="0.3">
      <c r="A77" s="198"/>
      <c r="B77" s="199"/>
      <c r="C77" s="187"/>
      <c r="D77" s="187"/>
      <c r="E77" s="187"/>
      <c r="F77" s="187"/>
      <c r="G77" s="185"/>
      <c r="H77" s="186"/>
      <c r="I77" s="187"/>
      <c r="J77" s="187"/>
      <c r="K77" s="187"/>
      <c r="L77" s="196"/>
      <c r="M77" s="197"/>
      <c r="N77" s="197"/>
      <c r="O77" s="197"/>
      <c r="P77" s="200"/>
      <c r="Q77" s="197"/>
    </row>
    <row r="78" spans="1:17" s="148" customFormat="1" x14ac:dyDescent="0.3">
      <c r="A78" s="198"/>
      <c r="B78" s="199"/>
      <c r="C78" s="187"/>
      <c r="D78" s="187"/>
      <c r="E78" s="187"/>
      <c r="F78" s="187"/>
      <c r="G78" s="185"/>
      <c r="H78" s="186"/>
      <c r="I78" s="187"/>
      <c r="J78" s="187"/>
      <c r="K78" s="187"/>
      <c r="L78" s="196"/>
      <c r="M78" s="197"/>
      <c r="N78" s="197"/>
      <c r="O78" s="197"/>
      <c r="P78" s="200"/>
      <c r="Q78" s="197"/>
    </row>
    <row r="79" spans="1:17" s="148" customFormat="1" x14ac:dyDescent="0.3">
      <c r="A79" s="198"/>
      <c r="B79" s="199"/>
      <c r="C79" s="187"/>
      <c r="D79" s="187"/>
      <c r="E79" s="187"/>
      <c r="F79" s="187"/>
      <c r="G79" s="185"/>
      <c r="H79" s="186"/>
      <c r="I79" s="187"/>
      <c r="J79" s="187"/>
      <c r="K79" s="187"/>
      <c r="L79" s="196"/>
      <c r="M79" s="197"/>
      <c r="N79" s="197"/>
      <c r="O79" s="197"/>
      <c r="P79" s="200"/>
      <c r="Q79" s="197"/>
    </row>
    <row r="80" spans="1:17" s="148" customFormat="1" x14ac:dyDescent="0.3">
      <c r="A80" s="198"/>
      <c r="B80" s="199"/>
      <c r="C80" s="187"/>
      <c r="D80" s="187"/>
      <c r="E80" s="187"/>
      <c r="F80" s="187"/>
      <c r="G80" s="185"/>
      <c r="H80" s="186"/>
      <c r="I80" s="187"/>
      <c r="J80" s="187"/>
      <c r="K80" s="187"/>
      <c r="L80" s="196"/>
      <c r="M80" s="197"/>
      <c r="N80" s="197"/>
      <c r="O80" s="197"/>
      <c r="P80" s="200"/>
      <c r="Q80" s="197"/>
    </row>
    <row r="81" spans="1:17" s="148" customFormat="1" x14ac:dyDescent="0.3">
      <c r="A81" s="198"/>
      <c r="B81" s="199"/>
      <c r="C81" s="187"/>
      <c r="D81" s="187"/>
      <c r="E81" s="187"/>
      <c r="F81" s="187"/>
      <c r="G81" s="185"/>
      <c r="H81" s="186"/>
      <c r="I81" s="187"/>
      <c r="J81" s="187"/>
      <c r="K81" s="187"/>
      <c r="L81" s="196"/>
      <c r="M81" s="197"/>
      <c r="N81" s="197"/>
      <c r="O81" s="197"/>
      <c r="P81" s="200"/>
      <c r="Q81" s="197"/>
    </row>
    <row r="82" spans="1:17" s="148" customFormat="1" x14ac:dyDescent="0.3">
      <c r="A82" s="198"/>
      <c r="B82" s="199"/>
      <c r="C82" s="187"/>
      <c r="D82" s="187"/>
      <c r="E82" s="187"/>
      <c r="F82" s="187"/>
      <c r="G82" s="185"/>
      <c r="H82" s="186"/>
      <c r="I82" s="187"/>
      <c r="J82" s="187"/>
      <c r="K82" s="187"/>
      <c r="L82" s="196"/>
      <c r="M82" s="197"/>
      <c r="N82" s="197"/>
      <c r="O82" s="197"/>
      <c r="P82" s="200"/>
      <c r="Q82" s="197"/>
    </row>
    <row r="83" spans="1:17" s="148" customFormat="1" x14ac:dyDescent="0.3">
      <c r="A83" s="198"/>
      <c r="B83" s="199"/>
      <c r="C83" s="187"/>
      <c r="D83" s="187"/>
      <c r="E83" s="187"/>
      <c r="F83" s="187"/>
      <c r="G83" s="185"/>
      <c r="H83" s="186"/>
      <c r="I83" s="187"/>
      <c r="J83" s="187"/>
      <c r="K83" s="187"/>
      <c r="L83" s="196"/>
      <c r="M83" s="197"/>
      <c r="N83" s="197"/>
      <c r="O83" s="197"/>
      <c r="P83" s="200"/>
      <c r="Q83" s="197"/>
    </row>
    <row r="84" spans="1:17" s="148" customFormat="1" x14ac:dyDescent="0.3">
      <c r="A84" s="198"/>
      <c r="B84" s="199"/>
      <c r="C84" s="187"/>
      <c r="D84" s="187"/>
      <c r="E84" s="187"/>
      <c r="F84" s="187"/>
      <c r="G84" s="185"/>
      <c r="H84" s="186"/>
      <c r="I84" s="187"/>
      <c r="J84" s="187"/>
      <c r="K84" s="187"/>
      <c r="L84" s="196"/>
      <c r="M84" s="197"/>
      <c r="N84" s="197"/>
      <c r="O84" s="197"/>
      <c r="P84" s="200"/>
      <c r="Q84" s="197"/>
    </row>
    <row r="85" spans="1:17" s="148" customFormat="1" x14ac:dyDescent="0.3">
      <c r="A85" s="198"/>
      <c r="B85" s="199"/>
      <c r="C85" s="187"/>
      <c r="D85" s="187"/>
      <c r="E85" s="187"/>
      <c r="F85" s="187"/>
      <c r="G85" s="185"/>
      <c r="H85" s="186"/>
      <c r="I85" s="187"/>
      <c r="J85" s="187"/>
      <c r="K85" s="187"/>
      <c r="L85" s="196"/>
      <c r="M85" s="197"/>
      <c r="N85" s="197"/>
      <c r="O85" s="197"/>
      <c r="P85" s="200"/>
      <c r="Q85" s="197"/>
    </row>
    <row r="86" spans="1:17" s="148" customFormat="1" x14ac:dyDescent="0.3">
      <c r="A86" s="198"/>
      <c r="B86" s="199"/>
      <c r="C86" s="187"/>
      <c r="D86" s="187"/>
      <c r="E86" s="187"/>
      <c r="F86" s="187"/>
      <c r="G86" s="185"/>
      <c r="H86" s="186"/>
      <c r="I86" s="187"/>
      <c r="J86" s="187"/>
      <c r="K86" s="187"/>
      <c r="L86" s="196"/>
      <c r="M86" s="197"/>
      <c r="N86" s="197"/>
      <c r="O86" s="197"/>
      <c r="P86" s="200"/>
      <c r="Q86" s="197"/>
    </row>
    <row r="87" spans="1:17" s="148" customFormat="1" x14ac:dyDescent="0.3">
      <c r="A87" s="198"/>
      <c r="B87" s="199"/>
      <c r="C87" s="187"/>
      <c r="D87" s="187"/>
      <c r="E87" s="187"/>
      <c r="F87" s="187"/>
      <c r="G87" s="185"/>
      <c r="H87" s="186"/>
      <c r="I87" s="187"/>
      <c r="J87" s="187"/>
      <c r="K87" s="187"/>
      <c r="L87" s="196"/>
      <c r="M87" s="197"/>
      <c r="N87" s="197"/>
      <c r="O87" s="197"/>
      <c r="P87" s="200"/>
      <c r="Q87" s="197"/>
    </row>
    <row r="88" spans="1:17" s="148" customFormat="1" x14ac:dyDescent="0.3">
      <c r="A88" s="198"/>
      <c r="B88" s="199"/>
      <c r="C88" s="187"/>
      <c r="D88" s="187"/>
      <c r="E88" s="187"/>
      <c r="F88" s="187"/>
      <c r="G88" s="185"/>
      <c r="H88" s="186"/>
      <c r="I88" s="187"/>
      <c r="J88" s="187"/>
      <c r="K88" s="187"/>
      <c r="L88" s="196"/>
      <c r="M88" s="197"/>
      <c r="N88" s="197"/>
      <c r="O88" s="197"/>
      <c r="P88" s="200"/>
      <c r="Q88" s="197"/>
    </row>
    <row r="89" spans="1:17" s="148" customFormat="1" x14ac:dyDescent="0.3">
      <c r="A89" s="198"/>
      <c r="B89" s="199"/>
      <c r="C89" s="187"/>
      <c r="D89" s="187"/>
      <c r="E89" s="187"/>
      <c r="F89" s="187"/>
      <c r="G89" s="185"/>
      <c r="H89" s="186"/>
      <c r="I89" s="187"/>
      <c r="J89" s="187"/>
      <c r="K89" s="187"/>
      <c r="L89" s="196"/>
      <c r="M89" s="197"/>
      <c r="N89" s="197"/>
      <c r="O89" s="197"/>
      <c r="P89" s="200"/>
      <c r="Q89" s="197"/>
    </row>
    <row r="90" spans="1:17" s="148" customFormat="1" x14ac:dyDescent="0.3">
      <c r="A90" s="198"/>
      <c r="B90" s="199"/>
      <c r="C90" s="187"/>
      <c r="D90" s="187"/>
      <c r="E90" s="187"/>
      <c r="F90" s="187"/>
      <c r="G90" s="185"/>
      <c r="H90" s="186"/>
      <c r="I90" s="187"/>
      <c r="J90" s="187"/>
      <c r="K90" s="187"/>
      <c r="L90" s="196"/>
      <c r="M90" s="197"/>
      <c r="N90" s="197"/>
      <c r="O90" s="197"/>
      <c r="P90" s="200"/>
      <c r="Q90" s="197"/>
    </row>
    <row r="91" spans="1:17" s="148" customFormat="1" x14ac:dyDescent="0.3">
      <c r="A91" s="198"/>
      <c r="B91" s="199"/>
      <c r="C91" s="187"/>
      <c r="D91" s="187"/>
      <c r="E91" s="187"/>
      <c r="F91" s="187"/>
      <c r="G91" s="185"/>
      <c r="H91" s="186"/>
      <c r="I91" s="187"/>
      <c r="J91" s="187"/>
      <c r="K91" s="187"/>
      <c r="L91" s="196"/>
      <c r="M91" s="197"/>
      <c r="N91" s="197"/>
      <c r="O91" s="197"/>
      <c r="P91" s="200"/>
      <c r="Q91" s="197"/>
    </row>
    <row r="92" spans="1:17" s="148" customFormat="1" x14ac:dyDescent="0.3">
      <c r="A92" s="198"/>
      <c r="B92" s="199"/>
      <c r="C92" s="187"/>
      <c r="D92" s="187"/>
      <c r="E92" s="187"/>
      <c r="F92" s="187"/>
      <c r="G92" s="185"/>
      <c r="H92" s="186"/>
      <c r="I92" s="187"/>
      <c r="J92" s="187"/>
      <c r="K92" s="187"/>
      <c r="L92" s="196"/>
      <c r="M92" s="197"/>
      <c r="N92" s="197"/>
      <c r="O92" s="197"/>
      <c r="P92" s="200"/>
      <c r="Q92" s="197"/>
    </row>
    <row r="93" spans="1:17" s="148" customFormat="1" x14ac:dyDescent="0.3">
      <c r="A93" s="198"/>
      <c r="B93" s="199"/>
      <c r="C93" s="187"/>
      <c r="D93" s="187"/>
      <c r="E93" s="187"/>
      <c r="F93" s="187"/>
      <c r="G93" s="185"/>
      <c r="H93" s="186"/>
      <c r="I93" s="187"/>
      <c r="J93" s="187"/>
      <c r="K93" s="187"/>
      <c r="L93" s="196"/>
      <c r="M93" s="197"/>
      <c r="N93" s="197"/>
      <c r="O93" s="197"/>
      <c r="P93" s="200"/>
      <c r="Q93" s="197"/>
    </row>
    <row r="94" spans="1:17" s="148" customFormat="1" x14ac:dyDescent="0.3">
      <c r="A94" s="198"/>
      <c r="B94" s="199"/>
      <c r="C94" s="187"/>
      <c r="D94" s="187"/>
      <c r="E94" s="187"/>
      <c r="F94" s="187"/>
      <c r="G94" s="185"/>
      <c r="H94" s="186"/>
      <c r="I94" s="187"/>
      <c r="J94" s="187"/>
      <c r="K94" s="187"/>
      <c r="L94" s="196"/>
      <c r="M94" s="197"/>
      <c r="N94" s="197"/>
      <c r="O94" s="197"/>
      <c r="P94" s="200"/>
      <c r="Q94" s="197"/>
    </row>
    <row r="95" spans="1:17" s="148" customFormat="1" x14ac:dyDescent="0.3">
      <c r="A95" s="198"/>
      <c r="B95" s="199"/>
      <c r="C95" s="187"/>
      <c r="D95" s="187"/>
      <c r="E95" s="187"/>
      <c r="F95" s="187"/>
      <c r="G95" s="185"/>
      <c r="H95" s="186"/>
      <c r="I95" s="187"/>
      <c r="J95" s="187"/>
      <c r="K95" s="187"/>
      <c r="L95" s="196"/>
      <c r="M95" s="197"/>
      <c r="N95" s="197"/>
      <c r="O95" s="197"/>
      <c r="P95" s="200"/>
      <c r="Q95" s="197"/>
    </row>
    <row r="96" spans="1:17" s="148" customFormat="1" x14ac:dyDescent="0.3">
      <c r="A96" s="198"/>
      <c r="B96" s="199"/>
      <c r="C96" s="187"/>
      <c r="D96" s="187"/>
      <c r="E96" s="187"/>
      <c r="F96" s="187"/>
      <c r="G96" s="185"/>
      <c r="H96" s="186"/>
      <c r="I96" s="187"/>
      <c r="J96" s="187"/>
      <c r="K96" s="187"/>
      <c r="L96" s="196"/>
      <c r="M96" s="197"/>
      <c r="N96" s="197"/>
      <c r="O96" s="197"/>
      <c r="P96" s="200"/>
      <c r="Q96" s="197"/>
    </row>
    <row r="97" spans="1:17" s="148" customFormat="1" x14ac:dyDescent="0.3">
      <c r="A97" s="198"/>
      <c r="B97" s="199"/>
      <c r="C97" s="187"/>
      <c r="D97" s="187"/>
      <c r="E97" s="187"/>
      <c r="F97" s="187"/>
      <c r="G97" s="185"/>
      <c r="H97" s="186"/>
      <c r="I97" s="187"/>
      <c r="J97" s="187"/>
      <c r="K97" s="187"/>
      <c r="L97" s="196"/>
      <c r="M97" s="197"/>
      <c r="N97" s="197"/>
      <c r="O97" s="197"/>
      <c r="P97" s="200"/>
      <c r="Q97" s="197"/>
    </row>
    <row r="98" spans="1:17" s="148" customFormat="1" x14ac:dyDescent="0.3">
      <c r="A98" s="198"/>
      <c r="B98" s="199"/>
      <c r="C98" s="187"/>
      <c r="D98" s="187"/>
      <c r="E98" s="187"/>
      <c r="F98" s="187"/>
      <c r="G98" s="185"/>
      <c r="H98" s="186"/>
      <c r="I98" s="187"/>
      <c r="J98" s="187"/>
      <c r="K98" s="187"/>
      <c r="L98" s="196"/>
      <c r="M98" s="197"/>
      <c r="N98" s="197"/>
      <c r="O98" s="197"/>
      <c r="P98" s="200"/>
      <c r="Q98" s="197"/>
    </row>
    <row r="99" spans="1:17" s="148" customFormat="1" x14ac:dyDescent="0.3">
      <c r="A99" s="198"/>
      <c r="B99" s="199"/>
      <c r="C99" s="187"/>
      <c r="D99" s="187"/>
      <c r="E99" s="187"/>
      <c r="F99" s="187"/>
      <c r="G99" s="185"/>
      <c r="H99" s="186"/>
      <c r="I99" s="187"/>
      <c r="J99" s="187"/>
      <c r="K99" s="187"/>
      <c r="L99" s="196"/>
      <c r="M99" s="197"/>
      <c r="N99" s="197"/>
      <c r="O99" s="197"/>
      <c r="P99" s="200"/>
      <c r="Q99" s="197"/>
    </row>
    <row r="100" spans="1:17" s="148" customFormat="1" x14ac:dyDescent="0.3">
      <c r="A100" s="198"/>
      <c r="B100" s="199"/>
      <c r="C100" s="187"/>
      <c r="D100" s="187"/>
      <c r="E100" s="187"/>
      <c r="F100" s="187"/>
      <c r="G100" s="185"/>
      <c r="H100" s="186"/>
      <c r="I100" s="187"/>
      <c r="J100" s="187"/>
      <c r="K100" s="187"/>
      <c r="L100" s="196"/>
      <c r="M100" s="197"/>
      <c r="N100" s="197"/>
      <c r="O100" s="197"/>
      <c r="P100" s="200"/>
      <c r="Q100" s="197"/>
    </row>
    <row r="101" spans="1:17" s="148" customFormat="1" x14ac:dyDescent="0.3">
      <c r="A101" s="198"/>
      <c r="B101" s="199"/>
      <c r="C101" s="187"/>
      <c r="D101" s="187"/>
      <c r="E101" s="187"/>
      <c r="F101" s="187"/>
      <c r="G101" s="185"/>
      <c r="H101" s="186"/>
      <c r="I101" s="187"/>
      <c r="J101" s="187"/>
      <c r="K101" s="187"/>
      <c r="L101" s="196"/>
      <c r="M101" s="197"/>
      <c r="N101" s="197"/>
      <c r="O101" s="197"/>
      <c r="P101" s="200"/>
      <c r="Q101" s="197"/>
    </row>
    <row r="102" spans="1:17" s="148" customFormat="1" x14ac:dyDescent="0.3">
      <c r="A102" s="198"/>
      <c r="B102" s="199"/>
      <c r="C102" s="187"/>
      <c r="D102" s="187"/>
      <c r="E102" s="187"/>
      <c r="F102" s="187"/>
      <c r="G102" s="185"/>
      <c r="H102" s="186"/>
      <c r="I102" s="187"/>
      <c r="J102" s="187"/>
      <c r="K102" s="187"/>
      <c r="L102" s="196"/>
      <c r="M102" s="197"/>
      <c r="N102" s="197"/>
      <c r="O102" s="197"/>
      <c r="P102" s="200"/>
      <c r="Q102" s="197"/>
    </row>
    <row r="103" spans="1:17" s="148" customFormat="1" x14ac:dyDescent="0.3">
      <c r="A103" s="198"/>
      <c r="B103" s="199"/>
      <c r="C103" s="187"/>
      <c r="D103" s="187"/>
      <c r="E103" s="187"/>
      <c r="F103" s="187"/>
      <c r="G103" s="185"/>
      <c r="H103" s="186"/>
      <c r="I103" s="187"/>
      <c r="J103" s="187"/>
      <c r="K103" s="187"/>
      <c r="L103" s="196"/>
      <c r="M103" s="197"/>
      <c r="N103" s="197"/>
      <c r="O103" s="197"/>
      <c r="P103" s="200"/>
      <c r="Q103" s="197"/>
    </row>
    <row r="104" spans="1:17" s="148" customFormat="1" x14ac:dyDescent="0.3">
      <c r="A104" s="198"/>
      <c r="B104" s="199"/>
      <c r="C104" s="187"/>
      <c r="D104" s="187"/>
      <c r="E104" s="187"/>
      <c r="F104" s="187"/>
      <c r="G104" s="185"/>
      <c r="H104" s="186"/>
      <c r="I104" s="187"/>
      <c r="J104" s="187"/>
      <c r="K104" s="187"/>
      <c r="L104" s="196"/>
      <c r="M104" s="197"/>
      <c r="N104" s="197"/>
      <c r="O104" s="197"/>
      <c r="P104" s="200"/>
      <c r="Q104" s="197"/>
    </row>
    <row r="105" spans="1:17" s="148" customFormat="1" x14ac:dyDescent="0.3">
      <c r="A105" s="198"/>
      <c r="B105" s="199"/>
      <c r="C105" s="187"/>
      <c r="D105" s="187"/>
      <c r="E105" s="187"/>
      <c r="F105" s="187"/>
      <c r="G105" s="185"/>
      <c r="H105" s="186"/>
      <c r="I105" s="187"/>
      <c r="J105" s="187"/>
      <c r="K105" s="187"/>
      <c r="L105" s="196"/>
      <c r="M105" s="197"/>
      <c r="N105" s="197"/>
      <c r="O105" s="197"/>
      <c r="P105" s="200"/>
      <c r="Q105" s="197"/>
    </row>
    <row r="106" spans="1:17" s="148" customFormat="1" x14ac:dyDescent="0.3">
      <c r="A106" s="198"/>
      <c r="B106" s="199"/>
      <c r="C106" s="187"/>
      <c r="D106" s="187"/>
      <c r="E106" s="187"/>
      <c r="F106" s="187"/>
      <c r="G106" s="185"/>
      <c r="H106" s="186"/>
      <c r="I106" s="187"/>
      <c r="J106" s="187"/>
      <c r="K106" s="187"/>
      <c r="L106" s="196"/>
      <c r="M106" s="197"/>
      <c r="N106" s="197"/>
      <c r="O106" s="197"/>
      <c r="P106" s="200"/>
      <c r="Q106" s="197"/>
    </row>
    <row r="107" spans="1:17" s="148" customFormat="1" x14ac:dyDescent="0.3">
      <c r="A107" s="198"/>
      <c r="B107" s="199"/>
      <c r="C107" s="187"/>
      <c r="D107" s="187"/>
      <c r="E107" s="187"/>
      <c r="F107" s="187"/>
      <c r="G107" s="185"/>
      <c r="H107" s="186"/>
      <c r="I107" s="187"/>
      <c r="J107" s="187"/>
      <c r="K107" s="187"/>
      <c r="L107" s="196"/>
      <c r="M107" s="197"/>
      <c r="N107" s="197"/>
      <c r="O107" s="197"/>
      <c r="P107" s="200"/>
      <c r="Q107" s="197"/>
    </row>
    <row r="108" spans="1:17" s="148" customFormat="1" x14ac:dyDescent="0.3">
      <c r="A108" s="198"/>
      <c r="B108" s="199"/>
      <c r="C108" s="187"/>
      <c r="D108" s="187"/>
      <c r="E108" s="187"/>
      <c r="F108" s="187"/>
      <c r="G108" s="185"/>
      <c r="H108" s="186"/>
      <c r="I108" s="187"/>
      <c r="J108" s="187"/>
      <c r="K108" s="187"/>
      <c r="L108" s="196"/>
      <c r="M108" s="197"/>
      <c r="N108" s="197"/>
      <c r="O108" s="197"/>
      <c r="P108" s="200"/>
      <c r="Q108" s="197"/>
    </row>
    <row r="109" spans="1:17" s="148" customFormat="1" x14ac:dyDescent="0.3">
      <c r="A109" s="198"/>
      <c r="B109" s="199"/>
      <c r="C109" s="187"/>
      <c r="D109" s="187"/>
      <c r="E109" s="187"/>
      <c r="F109" s="187"/>
      <c r="G109" s="185"/>
      <c r="H109" s="186"/>
      <c r="I109" s="187"/>
      <c r="J109" s="187"/>
      <c r="K109" s="187"/>
      <c r="L109" s="196"/>
      <c r="M109" s="197"/>
      <c r="N109" s="197"/>
      <c r="O109" s="197"/>
      <c r="P109" s="200"/>
      <c r="Q109" s="197"/>
    </row>
    <row r="110" spans="1:17" s="148" customFormat="1" x14ac:dyDescent="0.3">
      <c r="A110" s="198"/>
      <c r="B110" s="199"/>
      <c r="C110" s="187"/>
      <c r="D110" s="187"/>
      <c r="E110" s="187"/>
      <c r="F110" s="187"/>
      <c r="G110" s="185"/>
      <c r="H110" s="186"/>
      <c r="I110" s="187"/>
      <c r="J110" s="187"/>
      <c r="K110" s="187"/>
      <c r="L110" s="196"/>
      <c r="M110" s="197"/>
      <c r="N110" s="197"/>
      <c r="O110" s="197"/>
      <c r="P110" s="200"/>
      <c r="Q110" s="197"/>
    </row>
    <row r="111" spans="1:17" s="148" customFormat="1" x14ac:dyDescent="0.3">
      <c r="A111" s="198"/>
      <c r="B111" s="199"/>
      <c r="C111" s="187"/>
      <c r="D111" s="187"/>
      <c r="E111" s="187"/>
      <c r="F111" s="187"/>
      <c r="G111" s="185"/>
      <c r="H111" s="186"/>
      <c r="I111" s="187"/>
      <c r="J111" s="187"/>
      <c r="K111" s="187"/>
      <c r="L111" s="196"/>
      <c r="M111" s="197"/>
      <c r="N111" s="197"/>
      <c r="O111" s="197"/>
      <c r="P111" s="200"/>
      <c r="Q111" s="197"/>
    </row>
    <row r="112" spans="1:17" s="148" customFormat="1" x14ac:dyDescent="0.3">
      <c r="A112" s="198"/>
      <c r="B112" s="199"/>
      <c r="C112" s="187"/>
      <c r="D112" s="187"/>
      <c r="E112" s="187"/>
      <c r="F112" s="187"/>
      <c r="G112" s="185"/>
      <c r="H112" s="186"/>
      <c r="I112" s="187"/>
      <c r="J112" s="187"/>
      <c r="K112" s="187"/>
      <c r="L112" s="196"/>
      <c r="M112" s="197"/>
      <c r="N112" s="197"/>
      <c r="O112" s="197"/>
      <c r="P112" s="200"/>
      <c r="Q112" s="197"/>
    </row>
    <row r="113" spans="1:17" s="148" customFormat="1" x14ac:dyDescent="0.3">
      <c r="A113" s="198"/>
      <c r="B113" s="199"/>
      <c r="C113" s="187"/>
      <c r="D113" s="187"/>
      <c r="E113" s="187"/>
      <c r="F113" s="187"/>
      <c r="G113" s="185"/>
      <c r="H113" s="186"/>
      <c r="I113" s="187"/>
      <c r="J113" s="187"/>
      <c r="K113" s="187"/>
      <c r="L113" s="196"/>
      <c r="M113" s="197"/>
      <c r="N113" s="197"/>
      <c r="O113" s="197"/>
      <c r="P113" s="200"/>
      <c r="Q113" s="197"/>
    </row>
    <row r="114" spans="1:17" s="148" customFormat="1" x14ac:dyDescent="0.3">
      <c r="A114" s="198"/>
      <c r="B114" s="199"/>
      <c r="C114" s="187"/>
      <c r="D114" s="187"/>
      <c r="E114" s="187"/>
      <c r="F114" s="187"/>
      <c r="G114" s="185"/>
      <c r="H114" s="186"/>
      <c r="I114" s="187"/>
      <c r="J114" s="187"/>
      <c r="K114" s="187"/>
      <c r="L114" s="196"/>
      <c r="M114" s="197"/>
      <c r="N114" s="197"/>
      <c r="O114" s="197"/>
      <c r="P114" s="200"/>
      <c r="Q114" s="197"/>
    </row>
    <row r="115" spans="1:17" s="148" customFormat="1" x14ac:dyDescent="0.3">
      <c r="A115" s="198"/>
      <c r="B115" s="199"/>
      <c r="C115" s="187"/>
      <c r="D115" s="187"/>
      <c r="E115" s="187"/>
      <c r="F115" s="187"/>
      <c r="G115" s="185"/>
      <c r="H115" s="186"/>
      <c r="I115" s="187"/>
      <c r="J115" s="187"/>
      <c r="K115" s="187"/>
      <c r="L115" s="196"/>
      <c r="M115" s="197"/>
      <c r="N115" s="197"/>
      <c r="O115" s="197"/>
      <c r="P115" s="200"/>
      <c r="Q115" s="197"/>
    </row>
    <row r="116" spans="1:17" s="148" customFormat="1" x14ac:dyDescent="0.3">
      <c r="A116" s="198"/>
      <c r="B116" s="199"/>
      <c r="C116" s="187"/>
      <c r="D116" s="187"/>
      <c r="E116" s="187"/>
      <c r="F116" s="187"/>
      <c r="G116" s="185"/>
      <c r="H116" s="186"/>
      <c r="I116" s="187"/>
      <c r="J116" s="187"/>
      <c r="K116" s="187"/>
      <c r="L116" s="196"/>
      <c r="M116" s="197"/>
      <c r="N116" s="197"/>
      <c r="O116" s="197"/>
      <c r="P116" s="200"/>
      <c r="Q116" s="197"/>
    </row>
    <row r="117" spans="1:17" s="148" customFormat="1" x14ac:dyDescent="0.3">
      <c r="A117" s="198"/>
      <c r="B117" s="199"/>
      <c r="C117" s="187"/>
      <c r="D117" s="187"/>
      <c r="E117" s="187"/>
      <c r="F117" s="187"/>
      <c r="G117" s="185"/>
      <c r="H117" s="186"/>
      <c r="I117" s="187"/>
      <c r="J117" s="187"/>
      <c r="K117" s="187"/>
      <c r="L117" s="196"/>
      <c r="M117" s="197"/>
      <c r="N117" s="197"/>
      <c r="O117" s="197"/>
      <c r="P117" s="200"/>
      <c r="Q117" s="197"/>
    </row>
    <row r="118" spans="1:17" s="148" customFormat="1" x14ac:dyDescent="0.3">
      <c r="A118" s="198"/>
      <c r="B118" s="199"/>
      <c r="C118" s="187"/>
      <c r="D118" s="187"/>
      <c r="E118" s="187"/>
      <c r="F118" s="187"/>
      <c r="G118" s="185"/>
      <c r="H118" s="186"/>
      <c r="I118" s="187"/>
      <c r="J118" s="187"/>
      <c r="K118" s="187"/>
      <c r="L118" s="196"/>
      <c r="M118" s="197"/>
      <c r="N118" s="197"/>
      <c r="O118" s="197"/>
      <c r="P118" s="200"/>
      <c r="Q118" s="197"/>
    </row>
    <row r="119" spans="1:17" s="148" customFormat="1" x14ac:dyDescent="0.3">
      <c r="A119" s="198"/>
      <c r="B119" s="199"/>
      <c r="C119" s="187"/>
      <c r="D119" s="187"/>
      <c r="E119" s="187"/>
      <c r="F119" s="187"/>
      <c r="G119" s="185"/>
      <c r="H119" s="186"/>
      <c r="I119" s="187"/>
      <c r="J119" s="187"/>
      <c r="K119" s="187"/>
      <c r="L119" s="196"/>
      <c r="M119" s="197"/>
      <c r="N119" s="197"/>
      <c r="O119" s="197"/>
      <c r="P119" s="200"/>
      <c r="Q119" s="197"/>
    </row>
    <row r="120" spans="1:17" s="148" customFormat="1" x14ac:dyDescent="0.3">
      <c r="A120" s="198"/>
      <c r="B120" s="199"/>
      <c r="C120" s="187"/>
      <c r="D120" s="187"/>
      <c r="E120" s="187"/>
      <c r="F120" s="187"/>
      <c r="G120" s="185"/>
      <c r="H120" s="186"/>
      <c r="I120" s="187"/>
      <c r="J120" s="187"/>
      <c r="K120" s="187"/>
      <c r="L120" s="196"/>
      <c r="M120" s="197"/>
      <c r="N120" s="197"/>
      <c r="O120" s="197"/>
      <c r="P120" s="200"/>
      <c r="Q120" s="197"/>
    </row>
    <row r="121" spans="1:17" s="148" customFormat="1" x14ac:dyDescent="0.3">
      <c r="A121" s="198"/>
      <c r="B121" s="199"/>
      <c r="C121" s="187"/>
      <c r="D121" s="187"/>
      <c r="E121" s="187"/>
      <c r="F121" s="187"/>
      <c r="G121" s="185"/>
      <c r="H121" s="186"/>
      <c r="I121" s="187"/>
      <c r="J121" s="187"/>
      <c r="K121" s="187"/>
      <c r="L121" s="196"/>
      <c r="M121" s="197"/>
      <c r="N121" s="197"/>
      <c r="O121" s="197"/>
      <c r="P121" s="200"/>
      <c r="Q121" s="197"/>
    </row>
    <row r="122" spans="1:17" s="148" customFormat="1" x14ac:dyDescent="0.3">
      <c r="A122" s="198"/>
      <c r="B122" s="199"/>
      <c r="C122" s="187"/>
      <c r="D122" s="187"/>
      <c r="E122" s="187"/>
      <c r="F122" s="187"/>
      <c r="G122" s="185"/>
      <c r="H122" s="186"/>
      <c r="I122" s="187"/>
      <c r="J122" s="187"/>
      <c r="K122" s="187"/>
      <c r="L122" s="196"/>
      <c r="M122" s="197"/>
      <c r="N122" s="197"/>
      <c r="O122" s="197"/>
      <c r="P122" s="200"/>
      <c r="Q122" s="197"/>
    </row>
    <row r="123" spans="1:17" s="148" customFormat="1" x14ac:dyDescent="0.3">
      <c r="A123" s="198"/>
      <c r="B123" s="199"/>
      <c r="C123" s="187"/>
      <c r="D123" s="187"/>
      <c r="E123" s="187"/>
      <c r="F123" s="187"/>
      <c r="G123" s="185"/>
      <c r="H123" s="186"/>
      <c r="I123" s="187"/>
      <c r="J123" s="187"/>
      <c r="K123" s="187"/>
      <c r="L123" s="196"/>
      <c r="M123" s="197"/>
      <c r="N123" s="197"/>
      <c r="O123" s="197"/>
      <c r="P123" s="200"/>
      <c r="Q123" s="197"/>
    </row>
    <row r="124" spans="1:17" s="148" customFormat="1" x14ac:dyDescent="0.3">
      <c r="A124" s="198"/>
      <c r="B124" s="199"/>
      <c r="C124" s="187"/>
      <c r="D124" s="187"/>
      <c r="E124" s="187"/>
      <c r="F124" s="187"/>
      <c r="G124" s="185"/>
      <c r="H124" s="186"/>
      <c r="I124" s="187"/>
      <c r="J124" s="187"/>
      <c r="K124" s="187"/>
      <c r="L124" s="196"/>
      <c r="M124" s="197"/>
      <c r="N124" s="197"/>
      <c r="O124" s="197"/>
      <c r="P124" s="200"/>
      <c r="Q124" s="197"/>
    </row>
    <row r="125" spans="1:17" s="148" customFormat="1" x14ac:dyDescent="0.3">
      <c r="A125" s="198"/>
      <c r="B125" s="199"/>
      <c r="C125" s="187"/>
      <c r="D125" s="187"/>
      <c r="E125" s="187"/>
      <c r="F125" s="187"/>
      <c r="G125" s="185"/>
      <c r="H125" s="186"/>
      <c r="I125" s="187"/>
      <c r="J125" s="187"/>
      <c r="K125" s="187"/>
      <c r="L125" s="196"/>
      <c r="M125" s="197"/>
      <c r="N125" s="197"/>
      <c r="O125" s="197"/>
      <c r="P125" s="200"/>
      <c r="Q125" s="197"/>
    </row>
    <row r="126" spans="1:17" s="148" customFormat="1" x14ac:dyDescent="0.3">
      <c r="A126" s="198"/>
      <c r="B126" s="199"/>
      <c r="C126" s="187"/>
      <c r="D126" s="187"/>
      <c r="E126" s="187"/>
      <c r="F126" s="187"/>
      <c r="G126" s="185"/>
      <c r="H126" s="186"/>
      <c r="I126" s="187"/>
      <c r="J126" s="187"/>
      <c r="K126" s="187"/>
      <c r="L126" s="196"/>
      <c r="M126" s="197"/>
      <c r="N126" s="197"/>
      <c r="O126" s="197"/>
      <c r="P126" s="200"/>
      <c r="Q126" s="197"/>
    </row>
    <row r="127" spans="1:17" s="148" customFormat="1" x14ac:dyDescent="0.3">
      <c r="A127" s="198"/>
      <c r="B127" s="199"/>
      <c r="C127" s="187"/>
      <c r="D127" s="187"/>
      <c r="E127" s="187"/>
      <c r="F127" s="187"/>
      <c r="G127" s="185"/>
      <c r="H127" s="186"/>
      <c r="I127" s="187"/>
      <c r="J127" s="187"/>
      <c r="K127" s="187"/>
      <c r="L127" s="196"/>
      <c r="M127" s="197"/>
      <c r="N127" s="197"/>
      <c r="O127" s="197"/>
      <c r="P127" s="200"/>
      <c r="Q127" s="197"/>
    </row>
    <row r="128" spans="1:17" s="148" customFormat="1" x14ac:dyDescent="0.3">
      <c r="A128" s="198"/>
      <c r="B128" s="199"/>
      <c r="C128" s="187"/>
      <c r="D128" s="187"/>
      <c r="E128" s="187"/>
      <c r="F128" s="187"/>
      <c r="G128" s="185"/>
      <c r="H128" s="186"/>
      <c r="I128" s="187"/>
      <c r="J128" s="187"/>
      <c r="K128" s="187"/>
      <c r="L128" s="196"/>
      <c r="M128" s="197"/>
      <c r="N128" s="197"/>
      <c r="O128" s="197"/>
      <c r="P128" s="200"/>
      <c r="Q128" s="197"/>
    </row>
    <row r="129" spans="1:17" s="148" customFormat="1" x14ac:dyDescent="0.3">
      <c r="A129" s="198"/>
      <c r="B129" s="199"/>
      <c r="C129" s="187"/>
      <c r="D129" s="187"/>
      <c r="E129" s="187"/>
      <c r="F129" s="187"/>
      <c r="G129" s="185"/>
      <c r="H129" s="186"/>
      <c r="I129" s="187"/>
      <c r="J129" s="187"/>
      <c r="K129" s="187"/>
      <c r="L129" s="196"/>
      <c r="M129" s="197"/>
      <c r="N129" s="197"/>
      <c r="O129" s="197"/>
      <c r="P129" s="200"/>
      <c r="Q129" s="197"/>
    </row>
    <row r="130" spans="1:17" s="148" customFormat="1" x14ac:dyDescent="0.3">
      <c r="A130" s="198"/>
      <c r="B130" s="199"/>
      <c r="C130" s="187"/>
      <c r="D130" s="187"/>
      <c r="E130" s="187"/>
      <c r="F130" s="187"/>
      <c r="G130" s="185"/>
      <c r="H130" s="186"/>
      <c r="I130" s="187"/>
      <c r="J130" s="187"/>
      <c r="K130" s="187"/>
      <c r="L130" s="196"/>
      <c r="M130" s="197"/>
      <c r="N130" s="197"/>
      <c r="O130" s="197"/>
      <c r="P130" s="200"/>
      <c r="Q130" s="197"/>
    </row>
    <row r="131" spans="1:17" s="148" customFormat="1" x14ac:dyDescent="0.3">
      <c r="A131" s="198"/>
      <c r="B131" s="199"/>
      <c r="C131" s="187"/>
      <c r="D131" s="187"/>
      <c r="E131" s="187"/>
      <c r="F131" s="187"/>
      <c r="G131" s="185"/>
      <c r="H131" s="186"/>
      <c r="I131" s="187"/>
      <c r="J131" s="187"/>
      <c r="K131" s="187"/>
      <c r="L131" s="196"/>
      <c r="M131" s="197"/>
      <c r="N131" s="197"/>
      <c r="O131" s="197"/>
      <c r="P131" s="200"/>
      <c r="Q131" s="197"/>
    </row>
    <row r="132" spans="1:17" s="148" customFormat="1" x14ac:dyDescent="0.3">
      <c r="A132" s="198"/>
      <c r="B132" s="199"/>
      <c r="C132" s="187"/>
      <c r="D132" s="187"/>
      <c r="E132" s="187"/>
      <c r="F132" s="187"/>
      <c r="G132" s="185"/>
      <c r="H132" s="186"/>
      <c r="I132" s="187"/>
      <c r="J132" s="187"/>
      <c r="K132" s="187"/>
      <c r="L132" s="196"/>
      <c r="M132" s="197"/>
      <c r="N132" s="197"/>
      <c r="O132" s="197"/>
      <c r="P132" s="200"/>
      <c r="Q132" s="197"/>
    </row>
    <row r="133" spans="1:17" s="148" customFormat="1" x14ac:dyDescent="0.3">
      <c r="A133" s="198"/>
      <c r="B133" s="199"/>
      <c r="C133" s="187"/>
      <c r="D133" s="187"/>
      <c r="E133" s="187"/>
      <c r="F133" s="187"/>
      <c r="G133" s="185"/>
      <c r="H133" s="186"/>
      <c r="I133" s="187"/>
      <c r="J133" s="187"/>
      <c r="K133" s="187"/>
      <c r="L133" s="196"/>
      <c r="M133" s="197"/>
      <c r="N133" s="197"/>
      <c r="O133" s="197"/>
      <c r="P133" s="200"/>
      <c r="Q133" s="197"/>
    </row>
    <row r="134" spans="1:17" s="148" customFormat="1" x14ac:dyDescent="0.3">
      <c r="A134" s="198"/>
      <c r="B134" s="199"/>
      <c r="C134" s="187"/>
      <c r="D134" s="187"/>
      <c r="E134" s="187"/>
      <c r="F134" s="187"/>
      <c r="G134" s="185"/>
      <c r="H134" s="186"/>
      <c r="I134" s="187"/>
      <c r="J134" s="187"/>
      <c r="K134" s="187"/>
      <c r="L134" s="196"/>
      <c r="M134" s="197"/>
      <c r="N134" s="197"/>
      <c r="O134" s="197"/>
      <c r="P134" s="200"/>
      <c r="Q134" s="197"/>
    </row>
    <row r="135" spans="1:17" s="148" customFormat="1" x14ac:dyDescent="0.3">
      <c r="A135" s="198"/>
      <c r="B135" s="199"/>
      <c r="C135" s="187"/>
      <c r="D135" s="187"/>
      <c r="E135" s="187"/>
      <c r="F135" s="187"/>
      <c r="G135" s="185"/>
      <c r="H135" s="186"/>
      <c r="I135" s="187"/>
      <c r="J135" s="187"/>
      <c r="K135" s="187"/>
      <c r="L135" s="196"/>
      <c r="M135" s="197"/>
      <c r="N135" s="197"/>
      <c r="O135" s="197"/>
      <c r="P135" s="200"/>
      <c r="Q135" s="197"/>
    </row>
    <row r="136" spans="1:17" s="148" customFormat="1" x14ac:dyDescent="0.3">
      <c r="A136" s="198"/>
      <c r="B136" s="199"/>
      <c r="C136" s="187"/>
      <c r="D136" s="187"/>
      <c r="E136" s="187"/>
      <c r="F136" s="187"/>
      <c r="G136" s="185"/>
      <c r="H136" s="186"/>
      <c r="I136" s="187"/>
      <c r="J136" s="187"/>
      <c r="K136" s="187"/>
      <c r="L136" s="196"/>
      <c r="M136" s="197"/>
      <c r="N136" s="197"/>
      <c r="O136" s="197"/>
      <c r="P136" s="200"/>
      <c r="Q136" s="197"/>
    </row>
    <row r="137" spans="1:17" s="148" customFormat="1" x14ac:dyDescent="0.3">
      <c r="A137" s="198"/>
      <c r="B137" s="199"/>
      <c r="C137" s="187"/>
      <c r="D137" s="187"/>
      <c r="E137" s="187"/>
      <c r="F137" s="187"/>
      <c r="G137" s="185"/>
      <c r="H137" s="186"/>
      <c r="I137" s="187"/>
      <c r="J137" s="187"/>
      <c r="K137" s="187"/>
      <c r="L137" s="196"/>
      <c r="M137" s="197"/>
      <c r="N137" s="197"/>
      <c r="O137" s="197"/>
      <c r="P137" s="200"/>
      <c r="Q137" s="197"/>
    </row>
    <row r="138" spans="1:17" s="148" customFormat="1" x14ac:dyDescent="0.3">
      <c r="A138" s="198"/>
      <c r="B138" s="199"/>
      <c r="C138" s="187"/>
      <c r="D138" s="187"/>
      <c r="E138" s="187"/>
      <c r="F138" s="187"/>
      <c r="G138" s="185"/>
      <c r="H138" s="186"/>
      <c r="I138" s="187"/>
      <c r="J138" s="187"/>
      <c r="K138" s="187"/>
      <c r="L138" s="196"/>
      <c r="M138" s="197"/>
      <c r="N138" s="197"/>
      <c r="O138" s="197"/>
      <c r="P138" s="200"/>
      <c r="Q138" s="197"/>
    </row>
    <row r="139" spans="1:17" s="148" customFormat="1" x14ac:dyDescent="0.3">
      <c r="A139" s="198"/>
      <c r="B139" s="199"/>
      <c r="C139" s="187"/>
      <c r="D139" s="187"/>
      <c r="E139" s="187"/>
      <c r="F139" s="187"/>
      <c r="G139" s="185"/>
      <c r="H139" s="186"/>
      <c r="I139" s="187"/>
      <c r="J139" s="187"/>
      <c r="K139" s="187"/>
      <c r="L139" s="196"/>
      <c r="M139" s="197"/>
      <c r="N139" s="197"/>
      <c r="O139" s="197"/>
      <c r="P139" s="200"/>
      <c r="Q139" s="197"/>
    </row>
    <row r="140" spans="1:17" s="148" customFormat="1" x14ac:dyDescent="0.3">
      <c r="A140" s="198"/>
      <c r="B140" s="199"/>
      <c r="C140" s="187"/>
      <c r="D140" s="187"/>
      <c r="E140" s="187"/>
      <c r="F140" s="187"/>
      <c r="G140" s="185"/>
      <c r="H140" s="186"/>
      <c r="I140" s="187"/>
      <c r="J140" s="187"/>
      <c r="K140" s="187"/>
      <c r="L140" s="196"/>
      <c r="M140" s="197"/>
      <c r="N140" s="197"/>
      <c r="O140" s="197"/>
      <c r="P140" s="200"/>
      <c r="Q140" s="197"/>
    </row>
    <row r="141" spans="1:17" s="148" customFormat="1" x14ac:dyDescent="0.3">
      <c r="A141" s="198"/>
      <c r="B141" s="199"/>
      <c r="C141" s="187"/>
      <c r="D141" s="187"/>
      <c r="E141" s="187"/>
      <c r="F141" s="187"/>
      <c r="G141" s="185"/>
      <c r="H141" s="186"/>
      <c r="I141" s="187"/>
      <c r="J141" s="187"/>
      <c r="K141" s="187"/>
      <c r="L141" s="196"/>
      <c r="M141" s="197"/>
      <c r="N141" s="197"/>
      <c r="O141" s="197"/>
      <c r="P141" s="200"/>
      <c r="Q141" s="197"/>
    </row>
    <row r="142" spans="1:17" s="148" customFormat="1" x14ac:dyDescent="0.3">
      <c r="A142" s="198"/>
      <c r="B142" s="199"/>
      <c r="C142" s="187"/>
      <c r="D142" s="187"/>
      <c r="E142" s="187"/>
      <c r="F142" s="187"/>
      <c r="G142" s="185"/>
      <c r="H142" s="186"/>
      <c r="I142" s="187"/>
      <c r="J142" s="187"/>
      <c r="K142" s="187"/>
      <c r="L142" s="196"/>
      <c r="M142" s="197"/>
      <c r="N142" s="197"/>
      <c r="O142" s="197"/>
      <c r="P142" s="200"/>
      <c r="Q142" s="197"/>
    </row>
    <row r="143" spans="1:17" s="148" customFormat="1" x14ac:dyDescent="0.3">
      <c r="A143" s="198"/>
      <c r="B143" s="199"/>
      <c r="C143" s="187"/>
      <c r="D143" s="187"/>
      <c r="E143" s="187"/>
      <c r="F143" s="187"/>
      <c r="G143" s="185"/>
      <c r="H143" s="186"/>
      <c r="I143" s="187"/>
      <c r="J143" s="187"/>
      <c r="K143" s="187"/>
      <c r="L143" s="196"/>
      <c r="M143" s="197"/>
      <c r="N143" s="197"/>
      <c r="O143" s="197"/>
      <c r="P143" s="200"/>
      <c r="Q143" s="197"/>
    </row>
    <row r="144" spans="1:17" s="148" customFormat="1" x14ac:dyDescent="0.3">
      <c r="A144" s="198"/>
      <c r="B144" s="199"/>
      <c r="C144" s="187"/>
      <c r="D144" s="187"/>
      <c r="E144" s="187"/>
      <c r="F144" s="187"/>
      <c r="G144" s="185"/>
      <c r="H144" s="186"/>
      <c r="I144" s="187"/>
      <c r="J144" s="187"/>
      <c r="K144" s="187"/>
      <c r="L144" s="196"/>
      <c r="M144" s="197"/>
      <c r="N144" s="197"/>
      <c r="O144" s="197"/>
      <c r="P144" s="200"/>
      <c r="Q144" s="197"/>
    </row>
    <row r="145" spans="1:17" s="148" customFormat="1" x14ac:dyDescent="0.3">
      <c r="A145" s="198"/>
      <c r="B145" s="199"/>
      <c r="C145" s="187"/>
      <c r="D145" s="187"/>
      <c r="E145" s="187"/>
      <c r="F145" s="187"/>
      <c r="G145" s="185"/>
      <c r="H145" s="186"/>
      <c r="I145" s="187"/>
      <c r="J145" s="187"/>
      <c r="K145" s="187"/>
      <c r="L145" s="196"/>
      <c r="M145" s="197"/>
      <c r="N145" s="197"/>
      <c r="O145" s="197"/>
      <c r="P145" s="200"/>
      <c r="Q145" s="197"/>
    </row>
    <row r="146" spans="1:17" s="148" customFormat="1" x14ac:dyDescent="0.3">
      <c r="A146" s="198"/>
      <c r="B146" s="199"/>
      <c r="C146" s="187"/>
      <c r="D146" s="187"/>
      <c r="E146" s="187"/>
      <c r="F146" s="187"/>
      <c r="G146" s="185"/>
      <c r="H146" s="186"/>
      <c r="I146" s="187"/>
      <c r="J146" s="187"/>
      <c r="K146" s="187"/>
      <c r="L146" s="196"/>
      <c r="M146" s="197"/>
      <c r="N146" s="197"/>
      <c r="O146" s="197"/>
      <c r="P146" s="200"/>
      <c r="Q146" s="197"/>
    </row>
    <row r="147" spans="1:17" s="148" customFormat="1" x14ac:dyDescent="0.3">
      <c r="A147" s="198"/>
      <c r="B147" s="199"/>
      <c r="C147" s="187"/>
      <c r="D147" s="187"/>
      <c r="E147" s="187"/>
      <c r="F147" s="187"/>
      <c r="G147" s="185"/>
      <c r="H147" s="186"/>
      <c r="I147" s="187"/>
      <c r="J147" s="187"/>
      <c r="K147" s="187"/>
      <c r="L147" s="196"/>
      <c r="M147" s="197"/>
      <c r="N147" s="197"/>
      <c r="O147" s="197"/>
      <c r="P147" s="200"/>
      <c r="Q147" s="197"/>
    </row>
    <row r="148" spans="1:17" s="148" customFormat="1" x14ac:dyDescent="0.3">
      <c r="A148" s="198"/>
      <c r="B148" s="199"/>
      <c r="C148" s="187"/>
      <c r="D148" s="187"/>
      <c r="E148" s="187"/>
      <c r="F148" s="187"/>
      <c r="G148" s="185"/>
      <c r="H148" s="186"/>
      <c r="I148" s="187"/>
      <c r="J148" s="187"/>
      <c r="K148" s="187"/>
      <c r="L148" s="196"/>
      <c r="M148" s="197"/>
      <c r="N148" s="197"/>
      <c r="O148" s="197"/>
      <c r="P148" s="200"/>
      <c r="Q148" s="197"/>
    </row>
    <row r="149" spans="1:17" s="148" customFormat="1" x14ac:dyDescent="0.3">
      <c r="A149" s="198"/>
      <c r="B149" s="199"/>
      <c r="C149" s="187"/>
      <c r="D149" s="187"/>
      <c r="E149" s="187"/>
      <c r="F149" s="187"/>
      <c r="G149" s="185"/>
      <c r="H149" s="186"/>
      <c r="I149" s="187"/>
      <c r="J149" s="187"/>
      <c r="K149" s="187"/>
      <c r="L149" s="196"/>
      <c r="M149" s="197"/>
      <c r="N149" s="197"/>
      <c r="O149" s="197"/>
      <c r="P149" s="200"/>
      <c r="Q149" s="197"/>
    </row>
    <row r="150" spans="1:17" s="148" customFormat="1" x14ac:dyDescent="0.3">
      <c r="A150" s="198"/>
      <c r="B150" s="199"/>
      <c r="C150" s="187"/>
      <c r="D150" s="187"/>
      <c r="E150" s="187"/>
      <c r="F150" s="187"/>
      <c r="G150" s="185"/>
      <c r="H150" s="186"/>
      <c r="I150" s="187"/>
      <c r="J150" s="187"/>
      <c r="K150" s="187"/>
      <c r="L150" s="196"/>
      <c r="M150" s="197"/>
      <c r="N150" s="197"/>
      <c r="O150" s="197"/>
      <c r="P150" s="200"/>
      <c r="Q150" s="197"/>
    </row>
    <row r="151" spans="1:17" s="148" customFormat="1" x14ac:dyDescent="0.3">
      <c r="A151" s="198"/>
      <c r="B151" s="199"/>
      <c r="C151" s="187"/>
      <c r="D151" s="187"/>
      <c r="E151" s="187"/>
      <c r="F151" s="187"/>
      <c r="G151" s="185"/>
      <c r="H151" s="186"/>
      <c r="I151" s="187"/>
      <c r="J151" s="187"/>
      <c r="K151" s="187"/>
      <c r="L151" s="196"/>
      <c r="M151" s="197"/>
      <c r="N151" s="197"/>
      <c r="O151" s="197"/>
      <c r="P151" s="200"/>
      <c r="Q151" s="197"/>
    </row>
    <row r="152" spans="1:17" s="148" customFormat="1" x14ac:dyDescent="0.3">
      <c r="A152" s="198"/>
      <c r="B152" s="199"/>
      <c r="C152" s="187"/>
      <c r="D152" s="187"/>
      <c r="E152" s="187"/>
      <c r="F152" s="187"/>
      <c r="G152" s="185"/>
      <c r="H152" s="186"/>
      <c r="I152" s="187"/>
      <c r="J152" s="187"/>
      <c r="K152" s="187"/>
      <c r="L152" s="196"/>
      <c r="M152" s="197"/>
      <c r="N152" s="197"/>
      <c r="O152" s="197"/>
      <c r="P152" s="200"/>
      <c r="Q152" s="197"/>
    </row>
    <row r="153" spans="1:17" s="148" customFormat="1" x14ac:dyDescent="0.3">
      <c r="A153" s="198"/>
      <c r="B153" s="199"/>
      <c r="C153" s="187"/>
      <c r="D153" s="187"/>
      <c r="E153" s="187"/>
      <c r="F153" s="187"/>
      <c r="G153" s="185"/>
      <c r="H153" s="186"/>
      <c r="I153" s="187"/>
      <c r="J153" s="187"/>
      <c r="K153" s="187"/>
      <c r="L153" s="196"/>
      <c r="M153" s="197"/>
      <c r="N153" s="197"/>
      <c r="O153" s="197"/>
      <c r="P153" s="200"/>
      <c r="Q153" s="197"/>
    </row>
    <row r="154" spans="1:17" s="148" customFormat="1" x14ac:dyDescent="0.3">
      <c r="A154" s="198"/>
      <c r="B154" s="199"/>
      <c r="C154" s="187"/>
      <c r="D154" s="187"/>
      <c r="E154" s="187"/>
      <c r="F154" s="187"/>
      <c r="G154" s="185"/>
      <c r="H154" s="186"/>
      <c r="I154" s="187"/>
      <c r="J154" s="187"/>
      <c r="K154" s="187"/>
      <c r="L154" s="196"/>
      <c r="M154" s="197"/>
      <c r="N154" s="197"/>
      <c r="O154" s="197"/>
      <c r="P154" s="200"/>
      <c r="Q154" s="197"/>
    </row>
    <row r="155" spans="1:17" s="148" customFormat="1" x14ac:dyDescent="0.3">
      <c r="A155" s="198"/>
      <c r="B155" s="199"/>
      <c r="C155" s="187"/>
      <c r="D155" s="187"/>
      <c r="E155" s="187"/>
      <c r="F155" s="187"/>
      <c r="G155" s="185"/>
      <c r="H155" s="186"/>
      <c r="I155" s="187"/>
      <c r="J155" s="187"/>
      <c r="K155" s="187"/>
      <c r="L155" s="196"/>
      <c r="M155" s="197"/>
      <c r="N155" s="197"/>
      <c r="O155" s="197"/>
      <c r="P155" s="200"/>
      <c r="Q155" s="197"/>
    </row>
    <row r="156" spans="1:17" s="148" customFormat="1" x14ac:dyDescent="0.3">
      <c r="A156" s="198"/>
      <c r="B156" s="199"/>
      <c r="C156" s="187"/>
      <c r="D156" s="187"/>
      <c r="E156" s="187"/>
      <c r="F156" s="187"/>
      <c r="G156" s="185"/>
      <c r="H156" s="186"/>
      <c r="I156" s="187"/>
      <c r="J156" s="187"/>
      <c r="K156" s="187"/>
      <c r="L156" s="196"/>
      <c r="M156" s="197"/>
      <c r="N156" s="197"/>
      <c r="O156" s="197"/>
      <c r="P156" s="200"/>
      <c r="Q156" s="197"/>
    </row>
    <row r="157" spans="1:17" s="148" customFormat="1" x14ac:dyDescent="0.3">
      <c r="A157" s="198"/>
      <c r="B157" s="199"/>
      <c r="C157" s="187"/>
      <c r="D157" s="187"/>
      <c r="E157" s="187"/>
      <c r="F157" s="187"/>
      <c r="G157" s="185"/>
      <c r="H157" s="186"/>
      <c r="I157" s="187"/>
      <c r="J157" s="187"/>
      <c r="K157" s="187"/>
      <c r="L157" s="196"/>
      <c r="M157" s="197"/>
      <c r="N157" s="197"/>
      <c r="O157" s="197"/>
      <c r="P157" s="200"/>
      <c r="Q157" s="197"/>
    </row>
    <row r="158" spans="1:17" s="148" customFormat="1" x14ac:dyDescent="0.3">
      <c r="A158" s="198"/>
      <c r="B158" s="199"/>
      <c r="C158" s="187"/>
      <c r="D158" s="187"/>
      <c r="E158" s="187"/>
      <c r="F158" s="187"/>
      <c r="G158" s="185"/>
      <c r="H158" s="186"/>
      <c r="I158" s="187"/>
      <c r="J158" s="187"/>
      <c r="K158" s="187"/>
      <c r="L158" s="196"/>
      <c r="M158" s="197"/>
      <c r="N158" s="197"/>
      <c r="O158" s="197"/>
      <c r="P158" s="200"/>
      <c r="Q158" s="197"/>
    </row>
    <row r="159" spans="1:17" s="148" customFormat="1" x14ac:dyDescent="0.3">
      <c r="A159" s="198"/>
      <c r="B159" s="199"/>
      <c r="C159" s="187"/>
      <c r="D159" s="187"/>
      <c r="E159" s="187"/>
      <c r="F159" s="187"/>
      <c r="G159" s="185"/>
      <c r="H159" s="186"/>
      <c r="I159" s="187"/>
      <c r="J159" s="187"/>
      <c r="K159" s="187"/>
      <c r="L159" s="196"/>
      <c r="M159" s="197"/>
      <c r="N159" s="197"/>
      <c r="O159" s="197"/>
      <c r="P159" s="200"/>
      <c r="Q159" s="197"/>
    </row>
    <row r="160" spans="1:17" s="148" customFormat="1" x14ac:dyDescent="0.3">
      <c r="A160" s="198"/>
      <c r="B160" s="199"/>
      <c r="C160" s="187"/>
      <c r="D160" s="187"/>
      <c r="E160" s="187"/>
      <c r="F160" s="187"/>
      <c r="G160" s="185"/>
      <c r="H160" s="186"/>
      <c r="I160" s="187"/>
      <c r="J160" s="187"/>
      <c r="K160" s="187"/>
      <c r="L160" s="196"/>
      <c r="M160" s="197"/>
      <c r="N160" s="197"/>
      <c r="O160" s="197"/>
      <c r="P160" s="200"/>
      <c r="Q160" s="197"/>
    </row>
    <row r="161" spans="1:17" s="148" customFormat="1" x14ac:dyDescent="0.3">
      <c r="A161" s="198"/>
      <c r="B161" s="199"/>
      <c r="C161" s="187"/>
      <c r="D161" s="187"/>
      <c r="E161" s="187"/>
      <c r="F161" s="187"/>
      <c r="G161" s="185"/>
      <c r="H161" s="186"/>
      <c r="I161" s="187"/>
      <c r="J161" s="187"/>
      <c r="K161" s="187"/>
      <c r="L161" s="196"/>
      <c r="M161" s="197"/>
      <c r="N161" s="197"/>
      <c r="O161" s="197"/>
      <c r="P161" s="200"/>
      <c r="Q161" s="197"/>
    </row>
    <row r="162" spans="1:17" s="148" customFormat="1" x14ac:dyDescent="0.3">
      <c r="A162" s="198"/>
      <c r="B162" s="199"/>
      <c r="C162" s="187"/>
      <c r="D162" s="187"/>
      <c r="E162" s="187"/>
      <c r="F162" s="187"/>
      <c r="G162" s="185"/>
      <c r="H162" s="186"/>
      <c r="I162" s="187"/>
      <c r="J162" s="187"/>
      <c r="K162" s="187"/>
      <c r="L162" s="196"/>
      <c r="M162" s="197"/>
      <c r="N162" s="197"/>
      <c r="O162" s="197"/>
      <c r="P162" s="200"/>
      <c r="Q162" s="197"/>
    </row>
    <row r="163" spans="1:17" s="148" customFormat="1" x14ac:dyDescent="0.3">
      <c r="A163" s="198"/>
      <c r="B163" s="199"/>
      <c r="C163" s="187"/>
      <c r="D163" s="187"/>
      <c r="E163" s="187"/>
      <c r="F163" s="187"/>
      <c r="G163" s="185"/>
      <c r="H163" s="186"/>
      <c r="I163" s="187"/>
      <c r="J163" s="187"/>
      <c r="K163" s="187"/>
      <c r="L163" s="196"/>
      <c r="M163" s="197"/>
      <c r="N163" s="197"/>
      <c r="O163" s="197"/>
      <c r="P163" s="200"/>
      <c r="Q163" s="197"/>
    </row>
    <row r="164" spans="1:17" s="148" customFormat="1" x14ac:dyDescent="0.3">
      <c r="A164" s="198"/>
      <c r="B164" s="199"/>
      <c r="C164" s="187"/>
      <c r="D164" s="187"/>
      <c r="E164" s="187"/>
      <c r="F164" s="187"/>
      <c r="G164" s="185"/>
      <c r="H164" s="186"/>
      <c r="I164" s="187"/>
      <c r="J164" s="187"/>
      <c r="K164" s="187"/>
      <c r="L164" s="196"/>
      <c r="M164" s="197"/>
      <c r="N164" s="197"/>
      <c r="O164" s="197"/>
      <c r="P164" s="200"/>
      <c r="Q164" s="197"/>
    </row>
    <row r="165" spans="1:17" s="148" customFormat="1" x14ac:dyDescent="0.3">
      <c r="A165" s="198"/>
      <c r="B165" s="199"/>
      <c r="C165" s="187"/>
      <c r="D165" s="187"/>
      <c r="E165" s="187"/>
      <c r="F165" s="187"/>
      <c r="G165" s="185"/>
      <c r="H165" s="186"/>
      <c r="I165" s="187"/>
      <c r="J165" s="187"/>
      <c r="K165" s="187"/>
      <c r="L165" s="196"/>
      <c r="M165" s="197"/>
      <c r="N165" s="197"/>
      <c r="O165" s="197"/>
      <c r="P165" s="200"/>
      <c r="Q165" s="197"/>
    </row>
    <row r="166" spans="1:17" s="148" customFormat="1" x14ac:dyDescent="0.3">
      <c r="A166" s="198"/>
      <c r="B166" s="199"/>
      <c r="C166" s="187"/>
      <c r="D166" s="187"/>
      <c r="E166" s="187"/>
      <c r="F166" s="187"/>
      <c r="G166" s="185"/>
      <c r="H166" s="186"/>
      <c r="I166" s="187"/>
      <c r="J166" s="187"/>
      <c r="K166" s="187"/>
      <c r="L166" s="196"/>
      <c r="M166" s="197"/>
      <c r="N166" s="197"/>
      <c r="O166" s="197"/>
      <c r="P166" s="200"/>
      <c r="Q166" s="197"/>
    </row>
    <row r="167" spans="1:17" s="148" customFormat="1" x14ac:dyDescent="0.3">
      <c r="A167" s="198"/>
      <c r="B167" s="199"/>
      <c r="C167" s="187"/>
      <c r="D167" s="187"/>
      <c r="E167" s="187"/>
      <c r="F167" s="187"/>
      <c r="G167" s="185"/>
      <c r="H167" s="186"/>
      <c r="I167" s="187"/>
      <c r="J167" s="187"/>
      <c r="K167" s="187"/>
      <c r="L167" s="196"/>
      <c r="M167" s="197"/>
      <c r="N167" s="197"/>
      <c r="O167" s="197"/>
      <c r="P167" s="200"/>
      <c r="Q167" s="197"/>
    </row>
    <row r="168" spans="1:17" s="148" customFormat="1" x14ac:dyDescent="0.3">
      <c r="A168" s="198"/>
      <c r="B168" s="199"/>
      <c r="C168" s="187"/>
      <c r="D168" s="187"/>
      <c r="E168" s="187"/>
      <c r="F168" s="187"/>
      <c r="G168" s="185"/>
      <c r="H168" s="186"/>
      <c r="I168" s="187"/>
      <c r="J168" s="187"/>
      <c r="K168" s="187"/>
      <c r="L168" s="196"/>
      <c r="M168" s="197"/>
      <c r="N168" s="197"/>
      <c r="O168" s="197"/>
      <c r="P168" s="200"/>
      <c r="Q168" s="197"/>
    </row>
    <row r="169" spans="1:17" s="148" customFormat="1" x14ac:dyDescent="0.3">
      <c r="A169" s="198"/>
      <c r="B169" s="199"/>
      <c r="C169" s="187"/>
      <c r="D169" s="187"/>
      <c r="E169" s="187"/>
      <c r="F169" s="187"/>
      <c r="G169" s="185"/>
      <c r="H169" s="186"/>
      <c r="I169" s="187"/>
      <c r="J169" s="187"/>
      <c r="K169" s="187"/>
      <c r="L169" s="196"/>
      <c r="M169" s="197"/>
      <c r="N169" s="197"/>
      <c r="O169" s="197"/>
      <c r="P169" s="200"/>
      <c r="Q169" s="197"/>
    </row>
    <row r="170" spans="1:17" s="148" customFormat="1" x14ac:dyDescent="0.3">
      <c r="A170" s="198"/>
      <c r="B170" s="199"/>
      <c r="C170" s="187"/>
      <c r="D170" s="187"/>
      <c r="E170" s="187"/>
      <c r="F170" s="187"/>
      <c r="G170" s="185"/>
      <c r="H170" s="186"/>
      <c r="I170" s="187"/>
      <c r="J170" s="187"/>
      <c r="K170" s="187"/>
      <c r="L170" s="196"/>
      <c r="M170" s="197"/>
      <c r="N170" s="197"/>
      <c r="O170" s="197"/>
      <c r="P170" s="200"/>
      <c r="Q170" s="197"/>
    </row>
    <row r="171" spans="1:17" s="148" customFormat="1" x14ac:dyDescent="0.3">
      <c r="A171" s="198"/>
      <c r="B171" s="199"/>
      <c r="C171" s="187"/>
      <c r="D171" s="187"/>
      <c r="E171" s="187"/>
      <c r="F171" s="187"/>
      <c r="G171" s="185"/>
      <c r="H171" s="186"/>
      <c r="I171" s="187"/>
      <c r="J171" s="187"/>
      <c r="K171" s="187"/>
      <c r="L171" s="196"/>
      <c r="M171" s="197"/>
      <c r="N171" s="197"/>
      <c r="O171" s="197"/>
      <c r="P171" s="200"/>
      <c r="Q171" s="197"/>
    </row>
    <row r="172" spans="1:17" s="148" customFormat="1" x14ac:dyDescent="0.3">
      <c r="A172" s="198"/>
      <c r="B172" s="199"/>
      <c r="C172" s="187"/>
      <c r="D172" s="187"/>
      <c r="E172" s="187"/>
      <c r="F172" s="187"/>
      <c r="G172" s="185"/>
      <c r="H172" s="186"/>
      <c r="I172" s="187"/>
      <c r="J172" s="187"/>
      <c r="K172" s="187"/>
      <c r="L172" s="196"/>
      <c r="M172" s="197"/>
      <c r="N172" s="197"/>
      <c r="O172" s="197"/>
      <c r="P172" s="200"/>
      <c r="Q172" s="197"/>
    </row>
    <row r="173" spans="1:17" s="148" customFormat="1" x14ac:dyDescent="0.3">
      <c r="A173" s="198"/>
      <c r="B173" s="199"/>
      <c r="C173" s="187"/>
      <c r="D173" s="187"/>
      <c r="E173" s="187"/>
      <c r="F173" s="187"/>
      <c r="G173" s="185"/>
      <c r="H173" s="186"/>
      <c r="I173" s="187"/>
      <c r="J173" s="187"/>
      <c r="K173" s="187"/>
      <c r="L173" s="196"/>
      <c r="M173" s="197"/>
      <c r="N173" s="197"/>
      <c r="O173" s="197"/>
      <c r="P173" s="200"/>
      <c r="Q173" s="197"/>
    </row>
    <row r="174" spans="1:17" s="148" customFormat="1" x14ac:dyDescent="0.3">
      <c r="A174" s="198"/>
      <c r="B174" s="199"/>
      <c r="C174" s="187"/>
      <c r="D174" s="187"/>
      <c r="E174" s="187"/>
      <c r="F174" s="187"/>
      <c r="G174" s="185"/>
      <c r="H174" s="186"/>
      <c r="I174" s="187"/>
      <c r="J174" s="187"/>
      <c r="K174" s="187"/>
      <c r="L174" s="196"/>
      <c r="M174" s="197"/>
      <c r="N174" s="197"/>
      <c r="O174" s="197"/>
      <c r="P174" s="200"/>
      <c r="Q174" s="197"/>
    </row>
    <row r="175" spans="1:17" s="148" customFormat="1" x14ac:dyDescent="0.3">
      <c r="A175" s="198"/>
      <c r="B175" s="199"/>
      <c r="C175" s="187"/>
      <c r="D175" s="187"/>
      <c r="E175" s="187"/>
      <c r="F175" s="187"/>
      <c r="G175" s="185"/>
      <c r="H175" s="186"/>
      <c r="I175" s="187"/>
      <c r="J175" s="187"/>
      <c r="K175" s="187"/>
      <c r="L175" s="196"/>
      <c r="M175" s="197"/>
      <c r="N175" s="197"/>
      <c r="O175" s="197"/>
      <c r="P175" s="200"/>
      <c r="Q175" s="197"/>
    </row>
    <row r="176" spans="1:17" s="148" customFormat="1" x14ac:dyDescent="0.3">
      <c r="A176" s="198"/>
      <c r="B176" s="199"/>
      <c r="C176" s="187"/>
      <c r="D176" s="187"/>
      <c r="E176" s="187"/>
      <c r="F176" s="187"/>
      <c r="G176" s="185"/>
      <c r="H176" s="186"/>
      <c r="I176" s="187"/>
      <c r="J176" s="187"/>
      <c r="K176" s="187"/>
      <c r="L176" s="196"/>
      <c r="M176" s="197"/>
      <c r="N176" s="197"/>
      <c r="O176" s="197"/>
      <c r="P176" s="200"/>
      <c r="Q176" s="197"/>
    </row>
    <row r="177" spans="1:17" s="148" customFormat="1" x14ac:dyDescent="0.3">
      <c r="A177" s="198"/>
      <c r="B177" s="199"/>
      <c r="C177" s="187"/>
      <c r="D177" s="187"/>
      <c r="E177" s="187"/>
      <c r="F177" s="187"/>
      <c r="G177" s="185"/>
      <c r="H177" s="186"/>
      <c r="I177" s="187"/>
      <c r="J177" s="187"/>
      <c r="K177" s="187"/>
      <c r="L177" s="196"/>
      <c r="M177" s="197"/>
      <c r="N177" s="197"/>
      <c r="O177" s="197"/>
      <c r="P177" s="200"/>
      <c r="Q177" s="197"/>
    </row>
    <row r="178" spans="1:17" s="148" customFormat="1" x14ac:dyDescent="0.3">
      <c r="A178" s="198"/>
      <c r="B178" s="199"/>
      <c r="C178" s="187"/>
      <c r="D178" s="187"/>
      <c r="E178" s="187"/>
      <c r="F178" s="187"/>
      <c r="G178" s="185"/>
      <c r="H178" s="186"/>
      <c r="I178" s="187"/>
      <c r="J178" s="187"/>
      <c r="K178" s="187"/>
      <c r="L178" s="196"/>
      <c r="M178" s="197"/>
      <c r="N178" s="197"/>
      <c r="O178" s="197"/>
      <c r="P178" s="200"/>
      <c r="Q178" s="197"/>
    </row>
    <row r="179" spans="1:17" s="148" customFormat="1" x14ac:dyDescent="0.3">
      <c r="A179" s="198"/>
      <c r="B179" s="199"/>
      <c r="C179" s="187"/>
      <c r="D179" s="187"/>
      <c r="E179" s="187"/>
      <c r="F179" s="187"/>
      <c r="G179" s="185"/>
      <c r="H179" s="186"/>
      <c r="I179" s="187"/>
      <c r="J179" s="187"/>
      <c r="K179" s="187"/>
      <c r="L179" s="196"/>
      <c r="M179" s="197"/>
      <c r="N179" s="197"/>
      <c r="O179" s="197"/>
      <c r="P179" s="200"/>
      <c r="Q179" s="197"/>
    </row>
    <row r="180" spans="1:17" s="148" customFormat="1" x14ac:dyDescent="0.3">
      <c r="A180" s="198"/>
      <c r="B180" s="199"/>
      <c r="C180" s="187"/>
      <c r="D180" s="187"/>
      <c r="E180" s="187"/>
      <c r="F180" s="187"/>
      <c r="G180" s="185"/>
      <c r="H180" s="186"/>
      <c r="I180" s="187"/>
      <c r="J180" s="187"/>
      <c r="K180" s="187"/>
      <c r="L180" s="196"/>
      <c r="M180" s="197"/>
      <c r="N180" s="197"/>
      <c r="O180" s="197"/>
      <c r="P180" s="200"/>
      <c r="Q180" s="197"/>
    </row>
    <row r="181" spans="1:17" s="148" customFormat="1" x14ac:dyDescent="0.3">
      <c r="A181" s="198"/>
      <c r="B181" s="199"/>
      <c r="C181" s="187"/>
      <c r="D181" s="187"/>
      <c r="E181" s="187"/>
      <c r="F181" s="187"/>
      <c r="G181" s="185"/>
      <c r="H181" s="186"/>
      <c r="I181" s="187"/>
      <c r="J181" s="187"/>
      <c r="K181" s="187"/>
      <c r="L181" s="196"/>
      <c r="M181" s="197"/>
      <c r="N181" s="197"/>
      <c r="O181" s="197"/>
      <c r="P181" s="200"/>
      <c r="Q181" s="197"/>
    </row>
    <row r="182" spans="1:17" s="148" customFormat="1" x14ac:dyDescent="0.3">
      <c r="A182" s="198"/>
      <c r="B182" s="199"/>
      <c r="C182" s="187"/>
      <c r="D182" s="187"/>
      <c r="E182" s="187"/>
      <c r="F182" s="187"/>
      <c r="G182" s="185"/>
      <c r="H182" s="186"/>
      <c r="I182" s="187"/>
      <c r="J182" s="187"/>
      <c r="K182" s="187"/>
      <c r="L182" s="196"/>
      <c r="M182" s="197"/>
      <c r="N182" s="197"/>
      <c r="O182" s="197"/>
      <c r="P182" s="200"/>
      <c r="Q182" s="197"/>
    </row>
    <row r="183" spans="1:17" s="148" customFormat="1" x14ac:dyDescent="0.3">
      <c r="A183" s="198"/>
      <c r="B183" s="199"/>
      <c r="C183" s="187"/>
      <c r="D183" s="187"/>
      <c r="E183" s="187"/>
      <c r="F183" s="187"/>
      <c r="G183" s="185"/>
      <c r="H183" s="186"/>
      <c r="I183" s="187"/>
      <c r="J183" s="187"/>
      <c r="K183" s="187"/>
      <c r="L183" s="196"/>
      <c r="M183" s="197"/>
      <c r="N183" s="197"/>
      <c r="O183" s="197"/>
      <c r="P183" s="200"/>
      <c r="Q183" s="197"/>
    </row>
    <row r="184" spans="1:17" s="148" customFormat="1" x14ac:dyDescent="0.3">
      <c r="A184" s="198"/>
      <c r="B184" s="199"/>
      <c r="C184" s="187"/>
      <c r="D184" s="187"/>
      <c r="E184" s="187"/>
      <c r="F184" s="187"/>
      <c r="G184" s="185"/>
      <c r="H184" s="186"/>
      <c r="I184" s="187"/>
      <c r="J184" s="187"/>
      <c r="K184" s="187"/>
      <c r="L184" s="196"/>
      <c r="M184" s="197"/>
      <c r="N184" s="197"/>
      <c r="O184" s="197"/>
      <c r="P184" s="200"/>
      <c r="Q184" s="197"/>
    </row>
    <row r="185" spans="1:17" s="148" customFormat="1" x14ac:dyDescent="0.3">
      <c r="A185" s="198"/>
      <c r="B185" s="199"/>
      <c r="C185" s="187"/>
      <c r="D185" s="187"/>
      <c r="E185" s="187"/>
      <c r="F185" s="187"/>
      <c r="G185" s="185"/>
      <c r="H185" s="186"/>
      <c r="I185" s="187"/>
      <c r="J185" s="187"/>
      <c r="K185" s="187"/>
      <c r="L185" s="196"/>
      <c r="M185" s="197"/>
      <c r="N185" s="197"/>
      <c r="O185" s="197"/>
      <c r="P185" s="200"/>
      <c r="Q185" s="197"/>
    </row>
    <row r="186" spans="1:17" s="148" customFormat="1" x14ac:dyDescent="0.3">
      <c r="A186" s="198"/>
      <c r="B186" s="199"/>
      <c r="C186" s="187"/>
      <c r="D186" s="187"/>
      <c r="E186" s="187"/>
      <c r="F186" s="187"/>
      <c r="G186" s="185"/>
      <c r="H186" s="186"/>
      <c r="I186" s="187"/>
      <c r="J186" s="187"/>
      <c r="K186" s="187"/>
      <c r="L186" s="196"/>
      <c r="M186" s="197"/>
      <c r="N186" s="197"/>
      <c r="O186" s="197"/>
      <c r="P186" s="200"/>
      <c r="Q186" s="197"/>
    </row>
    <row r="187" spans="1:17" s="148" customFormat="1" x14ac:dyDescent="0.3">
      <c r="A187" s="198"/>
      <c r="B187" s="199"/>
      <c r="C187" s="187"/>
      <c r="D187" s="187"/>
      <c r="E187" s="187"/>
      <c r="F187" s="187"/>
      <c r="G187" s="185"/>
      <c r="H187" s="186"/>
      <c r="I187" s="187"/>
      <c r="J187" s="187"/>
      <c r="K187" s="187"/>
      <c r="L187" s="196"/>
      <c r="M187" s="197"/>
      <c r="N187" s="197"/>
      <c r="O187" s="197"/>
      <c r="P187" s="200"/>
      <c r="Q187" s="197"/>
    </row>
    <row r="188" spans="1:17" s="148" customFormat="1" x14ac:dyDescent="0.3">
      <c r="A188" s="198"/>
      <c r="B188" s="199"/>
      <c r="C188" s="187"/>
      <c r="D188" s="187"/>
      <c r="E188" s="187"/>
      <c r="F188" s="187"/>
      <c r="G188" s="185"/>
      <c r="H188" s="186"/>
      <c r="I188" s="187"/>
      <c r="J188" s="187"/>
      <c r="K188" s="187"/>
      <c r="L188" s="196"/>
      <c r="M188" s="197"/>
      <c r="N188" s="197"/>
      <c r="O188" s="197"/>
      <c r="P188" s="200"/>
      <c r="Q188" s="197"/>
    </row>
    <row r="189" spans="1:17" s="148" customFormat="1" x14ac:dyDescent="0.3">
      <c r="A189" s="198"/>
      <c r="B189" s="199"/>
      <c r="C189" s="187"/>
      <c r="D189" s="187"/>
      <c r="E189" s="187"/>
      <c r="F189" s="187"/>
      <c r="G189" s="185"/>
      <c r="H189" s="186"/>
      <c r="I189" s="187"/>
      <c r="J189" s="187"/>
      <c r="K189" s="187"/>
      <c r="L189" s="196"/>
      <c r="M189" s="197"/>
      <c r="N189" s="197"/>
      <c r="O189" s="197"/>
      <c r="P189" s="200"/>
      <c r="Q189" s="197"/>
    </row>
    <row r="190" spans="1:17" s="148" customFormat="1" x14ac:dyDescent="0.3">
      <c r="A190" s="198"/>
      <c r="B190" s="199"/>
      <c r="C190" s="187"/>
      <c r="D190" s="187"/>
      <c r="E190" s="187"/>
      <c r="F190" s="187"/>
      <c r="G190" s="185"/>
      <c r="H190" s="186"/>
      <c r="I190" s="187"/>
      <c r="J190" s="187"/>
      <c r="K190" s="187"/>
      <c r="L190" s="196"/>
      <c r="M190" s="197"/>
      <c r="N190" s="197"/>
      <c r="O190" s="197"/>
      <c r="P190" s="200"/>
      <c r="Q190" s="197"/>
    </row>
    <row r="191" spans="1:17" s="148" customFormat="1" x14ac:dyDescent="0.3">
      <c r="A191" s="198"/>
      <c r="B191" s="199"/>
      <c r="C191" s="187"/>
      <c r="D191" s="187"/>
      <c r="E191" s="187"/>
      <c r="F191" s="187"/>
      <c r="G191" s="185"/>
      <c r="H191" s="186"/>
      <c r="I191" s="187"/>
      <c r="J191" s="187"/>
      <c r="K191" s="187"/>
      <c r="L191" s="196"/>
      <c r="M191" s="197"/>
      <c r="N191" s="197"/>
      <c r="O191" s="197"/>
      <c r="P191" s="200"/>
      <c r="Q191" s="197"/>
    </row>
    <row r="192" spans="1:17" s="148" customFormat="1" x14ac:dyDescent="0.3">
      <c r="A192" s="198"/>
      <c r="B192" s="199"/>
      <c r="C192" s="187"/>
      <c r="D192" s="187"/>
      <c r="E192" s="187"/>
      <c r="F192" s="187"/>
      <c r="G192" s="185"/>
      <c r="H192" s="186"/>
      <c r="I192" s="187"/>
      <c r="J192" s="187"/>
      <c r="K192" s="187"/>
      <c r="L192" s="196"/>
      <c r="M192" s="197"/>
      <c r="N192" s="197"/>
      <c r="O192" s="197"/>
      <c r="P192" s="200"/>
      <c r="Q192" s="197"/>
    </row>
    <row r="193" spans="1:17" s="148" customFormat="1" x14ac:dyDescent="0.3">
      <c r="A193" s="198"/>
      <c r="B193" s="199"/>
      <c r="C193" s="187"/>
      <c r="D193" s="187"/>
      <c r="E193" s="187"/>
      <c r="F193" s="187"/>
      <c r="G193" s="185"/>
      <c r="H193" s="186"/>
      <c r="I193" s="187"/>
      <c r="J193" s="187"/>
      <c r="K193" s="187"/>
      <c r="L193" s="196"/>
      <c r="M193" s="197"/>
      <c r="N193" s="197"/>
      <c r="O193" s="197"/>
      <c r="P193" s="200"/>
      <c r="Q193" s="197"/>
    </row>
    <row r="194" spans="1:17" s="148" customFormat="1" x14ac:dyDescent="0.3">
      <c r="A194" s="198"/>
      <c r="B194" s="199"/>
      <c r="C194" s="187"/>
      <c r="D194" s="187"/>
      <c r="E194" s="187"/>
      <c r="F194" s="187"/>
      <c r="G194" s="185"/>
      <c r="H194" s="186"/>
      <c r="I194" s="187"/>
      <c r="J194" s="187"/>
      <c r="K194" s="187"/>
      <c r="L194" s="196"/>
      <c r="M194" s="197"/>
      <c r="N194" s="197"/>
      <c r="O194" s="197"/>
      <c r="P194" s="200"/>
      <c r="Q194" s="197"/>
    </row>
    <row r="195" spans="1:17" s="148" customFormat="1" x14ac:dyDescent="0.3">
      <c r="A195" s="198"/>
      <c r="B195" s="199"/>
      <c r="C195" s="187"/>
      <c r="D195" s="187"/>
      <c r="E195" s="187"/>
      <c r="F195" s="187"/>
      <c r="G195" s="185"/>
      <c r="H195" s="186"/>
      <c r="I195" s="187"/>
      <c r="J195" s="187"/>
      <c r="K195" s="187"/>
      <c r="L195" s="196"/>
      <c r="M195" s="197"/>
      <c r="N195" s="197"/>
      <c r="O195" s="197"/>
      <c r="P195" s="200"/>
      <c r="Q195" s="197"/>
    </row>
    <row r="196" spans="1:17" s="148" customFormat="1" x14ac:dyDescent="0.3">
      <c r="A196" s="198"/>
      <c r="B196" s="199"/>
      <c r="C196" s="187"/>
      <c r="D196" s="187"/>
      <c r="E196" s="187"/>
      <c r="F196" s="187"/>
      <c r="G196" s="185"/>
      <c r="H196" s="186"/>
      <c r="I196" s="187"/>
      <c r="J196" s="187"/>
      <c r="K196" s="187"/>
      <c r="L196" s="196"/>
      <c r="M196" s="197"/>
      <c r="N196" s="197"/>
      <c r="O196" s="197"/>
      <c r="P196" s="200"/>
      <c r="Q196" s="197"/>
    </row>
    <row r="197" spans="1:17" s="148" customFormat="1" x14ac:dyDescent="0.3">
      <c r="A197" s="198"/>
      <c r="B197" s="199"/>
      <c r="C197" s="187"/>
      <c r="D197" s="187"/>
      <c r="E197" s="187"/>
      <c r="F197" s="187"/>
      <c r="G197" s="185"/>
      <c r="H197" s="186"/>
      <c r="I197" s="187"/>
      <c r="J197" s="187"/>
      <c r="K197" s="187"/>
      <c r="L197" s="196"/>
      <c r="M197" s="197"/>
      <c r="N197" s="197"/>
      <c r="O197" s="197"/>
      <c r="P197" s="200"/>
      <c r="Q197" s="197"/>
    </row>
    <row r="198" spans="1:17" s="148" customFormat="1" x14ac:dyDescent="0.3">
      <c r="A198" s="198"/>
      <c r="B198" s="199"/>
      <c r="C198" s="187"/>
      <c r="D198" s="187"/>
      <c r="E198" s="187"/>
      <c r="F198" s="187"/>
      <c r="G198" s="185"/>
      <c r="H198" s="186"/>
      <c r="I198" s="187"/>
      <c r="J198" s="187"/>
      <c r="K198" s="187"/>
      <c r="L198" s="196"/>
      <c r="M198" s="197"/>
      <c r="N198" s="197"/>
      <c r="O198" s="197"/>
      <c r="P198" s="200"/>
      <c r="Q198" s="197"/>
    </row>
    <row r="199" spans="1:17" s="148" customFormat="1" x14ac:dyDescent="0.3">
      <c r="A199" s="198"/>
      <c r="B199" s="199"/>
      <c r="C199" s="187"/>
      <c r="D199" s="187"/>
      <c r="E199" s="187"/>
      <c r="F199" s="187"/>
      <c r="G199" s="185"/>
      <c r="H199" s="186"/>
      <c r="I199" s="187"/>
      <c r="J199" s="187"/>
      <c r="K199" s="187"/>
      <c r="L199" s="196"/>
      <c r="M199" s="197"/>
      <c r="N199" s="197"/>
      <c r="O199" s="197"/>
      <c r="P199" s="200"/>
      <c r="Q199" s="197"/>
    </row>
    <row r="200" spans="1:17" s="148" customFormat="1" x14ac:dyDescent="0.3">
      <c r="A200" s="198"/>
      <c r="B200" s="199"/>
      <c r="C200" s="187"/>
      <c r="D200" s="187"/>
      <c r="E200" s="187"/>
      <c r="F200" s="187"/>
      <c r="G200" s="185"/>
      <c r="H200" s="186"/>
      <c r="I200" s="187"/>
      <c r="J200" s="187"/>
      <c r="K200" s="187"/>
      <c r="L200" s="196"/>
      <c r="M200" s="197"/>
      <c r="N200" s="197"/>
      <c r="O200" s="197"/>
      <c r="P200" s="200"/>
      <c r="Q200" s="197"/>
    </row>
    <row r="201" spans="1:17" s="148" customFormat="1" x14ac:dyDescent="0.3">
      <c r="A201" s="198"/>
      <c r="B201" s="199"/>
      <c r="C201" s="187"/>
      <c r="D201" s="187"/>
      <c r="E201" s="187"/>
      <c r="F201" s="187"/>
      <c r="G201" s="185"/>
      <c r="H201" s="186"/>
      <c r="I201" s="187"/>
      <c r="J201" s="187"/>
      <c r="K201" s="187"/>
      <c r="L201" s="196"/>
      <c r="M201" s="197"/>
      <c r="N201" s="197"/>
      <c r="O201" s="197"/>
      <c r="P201" s="200"/>
      <c r="Q201" s="197"/>
    </row>
    <row r="202" spans="1:17" s="148" customFormat="1" x14ac:dyDescent="0.3">
      <c r="A202" s="198"/>
      <c r="B202" s="199"/>
      <c r="C202" s="187"/>
      <c r="D202" s="187"/>
      <c r="E202" s="187"/>
      <c r="F202" s="187"/>
      <c r="G202" s="185"/>
      <c r="H202" s="186"/>
      <c r="I202" s="187"/>
      <c r="J202" s="187"/>
      <c r="K202" s="187"/>
      <c r="L202" s="196"/>
      <c r="M202" s="197"/>
      <c r="N202" s="197"/>
      <c r="O202" s="197"/>
      <c r="P202" s="200"/>
      <c r="Q202" s="197"/>
    </row>
    <row r="203" spans="1:17" s="148" customFormat="1" x14ac:dyDescent="0.3">
      <c r="A203" s="198"/>
      <c r="B203" s="199"/>
      <c r="C203" s="187"/>
      <c r="D203" s="187"/>
      <c r="E203" s="187"/>
      <c r="F203" s="187"/>
      <c r="G203" s="185"/>
      <c r="H203" s="186"/>
      <c r="I203" s="187"/>
      <c r="J203" s="187"/>
      <c r="K203" s="187"/>
      <c r="L203" s="196"/>
      <c r="M203" s="197"/>
      <c r="N203" s="197"/>
      <c r="O203" s="197"/>
      <c r="P203" s="200"/>
      <c r="Q203" s="197"/>
    </row>
    <row r="204" spans="1:17" s="148" customFormat="1" x14ac:dyDescent="0.3">
      <c r="A204" s="198"/>
      <c r="B204" s="199"/>
      <c r="C204" s="187"/>
      <c r="D204" s="187"/>
      <c r="E204" s="187"/>
      <c r="F204" s="187"/>
      <c r="G204" s="185"/>
      <c r="H204" s="186"/>
      <c r="I204" s="187"/>
      <c r="J204" s="187"/>
      <c r="K204" s="187"/>
      <c r="L204" s="196"/>
      <c r="M204" s="197"/>
      <c r="N204" s="197"/>
      <c r="O204" s="197"/>
      <c r="P204" s="200"/>
      <c r="Q204" s="197"/>
    </row>
    <row r="205" spans="1:17" s="148" customFormat="1" x14ac:dyDescent="0.3">
      <c r="A205" s="198"/>
      <c r="B205" s="199"/>
      <c r="C205" s="187"/>
      <c r="D205" s="187"/>
      <c r="E205" s="187"/>
      <c r="F205" s="187"/>
      <c r="G205" s="185"/>
      <c r="H205" s="186"/>
      <c r="I205" s="187"/>
      <c r="J205" s="187"/>
      <c r="K205" s="187"/>
      <c r="L205" s="196"/>
      <c r="M205" s="197"/>
      <c r="N205" s="197"/>
      <c r="O205" s="197"/>
      <c r="P205" s="200"/>
      <c r="Q205" s="197"/>
    </row>
    <row r="206" spans="1:17" s="148" customFormat="1" x14ac:dyDescent="0.3">
      <c r="A206" s="198"/>
      <c r="B206" s="199"/>
      <c r="C206" s="187"/>
      <c r="D206" s="187"/>
      <c r="E206" s="187"/>
      <c r="F206" s="187"/>
      <c r="G206" s="185"/>
      <c r="H206" s="186"/>
      <c r="I206" s="187"/>
      <c r="J206" s="187"/>
      <c r="K206" s="187"/>
      <c r="L206" s="196"/>
      <c r="M206" s="197"/>
      <c r="N206" s="197"/>
      <c r="O206" s="197"/>
      <c r="P206" s="200"/>
      <c r="Q206" s="197"/>
    </row>
    <row r="207" spans="1:17" s="148" customFormat="1" x14ac:dyDescent="0.3">
      <c r="A207" s="198"/>
      <c r="B207" s="199"/>
      <c r="C207" s="187"/>
      <c r="D207" s="187"/>
      <c r="E207" s="187"/>
      <c r="F207" s="187"/>
      <c r="G207" s="185"/>
      <c r="H207" s="186"/>
      <c r="I207" s="187"/>
      <c r="J207" s="187"/>
      <c r="K207" s="187"/>
      <c r="L207" s="196"/>
      <c r="M207" s="197"/>
      <c r="N207" s="197"/>
      <c r="O207" s="197"/>
      <c r="P207" s="200"/>
      <c r="Q207" s="197"/>
    </row>
    <row r="208" spans="1:17" s="148" customFormat="1" x14ac:dyDescent="0.3">
      <c r="A208" s="198"/>
      <c r="B208" s="199"/>
      <c r="C208" s="187"/>
      <c r="D208" s="187"/>
      <c r="E208" s="187"/>
      <c r="F208" s="187"/>
      <c r="G208" s="185"/>
      <c r="H208" s="186"/>
      <c r="I208" s="187"/>
      <c r="J208" s="187"/>
      <c r="K208" s="187"/>
      <c r="L208" s="196"/>
      <c r="M208" s="197"/>
      <c r="N208" s="197"/>
      <c r="O208" s="197"/>
      <c r="P208" s="200"/>
      <c r="Q208" s="197"/>
    </row>
    <row r="209" spans="1:17" s="148" customFormat="1" x14ac:dyDescent="0.3">
      <c r="A209" s="198"/>
      <c r="B209" s="199"/>
      <c r="C209" s="187"/>
      <c r="D209" s="187"/>
      <c r="E209" s="187"/>
      <c r="F209" s="187"/>
      <c r="G209" s="185"/>
      <c r="H209" s="186"/>
      <c r="I209" s="187"/>
      <c r="J209" s="187"/>
      <c r="K209" s="187"/>
      <c r="L209" s="196"/>
      <c r="M209" s="197"/>
      <c r="N209" s="197"/>
      <c r="O209" s="197"/>
      <c r="P209" s="200"/>
      <c r="Q209" s="197"/>
    </row>
    <row r="210" spans="1:17" s="148" customFormat="1" x14ac:dyDescent="0.3">
      <c r="A210" s="198"/>
      <c r="B210" s="199"/>
      <c r="C210" s="187"/>
      <c r="D210" s="187"/>
      <c r="E210" s="187"/>
      <c r="F210" s="187"/>
      <c r="G210" s="185"/>
      <c r="H210" s="186"/>
      <c r="I210" s="187"/>
      <c r="J210" s="187"/>
      <c r="K210" s="187"/>
      <c r="L210" s="196"/>
      <c r="M210" s="197"/>
      <c r="N210" s="197"/>
      <c r="O210" s="197"/>
      <c r="P210" s="200"/>
      <c r="Q210" s="197"/>
    </row>
    <row r="211" spans="1:17" s="148" customFormat="1" x14ac:dyDescent="0.3">
      <c r="A211" s="198"/>
      <c r="B211" s="199"/>
      <c r="C211" s="187"/>
      <c r="D211" s="187"/>
      <c r="E211" s="187"/>
      <c r="F211" s="187"/>
      <c r="G211" s="185"/>
      <c r="H211" s="186"/>
      <c r="I211" s="187"/>
      <c r="J211" s="187"/>
      <c r="K211" s="187"/>
      <c r="L211" s="196"/>
      <c r="M211" s="197"/>
      <c r="N211" s="197"/>
      <c r="O211" s="197"/>
      <c r="P211" s="200"/>
      <c r="Q211" s="197"/>
    </row>
    <row r="212" spans="1:17" s="148" customFormat="1" x14ac:dyDescent="0.3">
      <c r="A212" s="198"/>
      <c r="B212" s="199"/>
      <c r="C212" s="187"/>
      <c r="D212" s="187"/>
      <c r="E212" s="187"/>
      <c r="F212" s="187"/>
      <c r="G212" s="185"/>
      <c r="H212" s="186"/>
      <c r="I212" s="187"/>
      <c r="J212" s="187"/>
      <c r="K212" s="187"/>
      <c r="L212" s="196"/>
      <c r="M212" s="197"/>
      <c r="N212" s="197"/>
      <c r="O212" s="197"/>
      <c r="P212" s="200"/>
      <c r="Q212" s="197"/>
    </row>
    <row r="213" spans="1:17" s="148" customFormat="1" x14ac:dyDescent="0.3">
      <c r="A213" s="198"/>
      <c r="B213" s="199"/>
      <c r="C213" s="187"/>
      <c r="D213" s="187"/>
      <c r="E213" s="187"/>
      <c r="F213" s="187"/>
      <c r="G213" s="185"/>
      <c r="H213" s="186"/>
      <c r="I213" s="187"/>
      <c r="J213" s="187"/>
      <c r="K213" s="187"/>
      <c r="L213" s="196"/>
      <c r="M213" s="197"/>
      <c r="N213" s="197"/>
      <c r="O213" s="197"/>
      <c r="P213" s="200"/>
      <c r="Q213" s="197"/>
    </row>
    <row r="214" spans="1:17" s="148" customFormat="1" x14ac:dyDescent="0.3">
      <c r="A214" s="198"/>
      <c r="B214" s="199"/>
      <c r="C214" s="187"/>
      <c r="D214" s="187"/>
      <c r="E214" s="187"/>
      <c r="F214" s="187"/>
      <c r="G214" s="185"/>
      <c r="H214" s="186"/>
      <c r="I214" s="187"/>
      <c r="J214" s="187"/>
      <c r="K214" s="187"/>
      <c r="L214" s="196"/>
      <c r="M214" s="197"/>
      <c r="N214" s="197"/>
      <c r="O214" s="197"/>
      <c r="P214" s="200"/>
      <c r="Q214" s="197"/>
    </row>
    <row r="215" spans="1:17" s="148" customFormat="1" x14ac:dyDescent="0.3">
      <c r="A215" s="198"/>
      <c r="B215" s="199"/>
      <c r="C215" s="187"/>
      <c r="D215" s="187"/>
      <c r="E215" s="187"/>
      <c r="F215" s="187"/>
      <c r="G215" s="185"/>
      <c r="H215" s="186"/>
      <c r="I215" s="187"/>
      <c r="J215" s="187"/>
      <c r="K215" s="187"/>
      <c r="L215" s="196"/>
      <c r="M215" s="197"/>
      <c r="N215" s="197"/>
      <c r="O215" s="197"/>
      <c r="P215" s="200"/>
      <c r="Q215" s="197"/>
    </row>
    <row r="216" spans="1:17" s="148" customFormat="1" x14ac:dyDescent="0.3">
      <c r="A216" s="198"/>
      <c r="B216" s="199"/>
      <c r="C216" s="187"/>
      <c r="D216" s="187"/>
      <c r="E216" s="187"/>
      <c r="F216" s="187"/>
      <c r="G216" s="185"/>
      <c r="H216" s="186"/>
      <c r="I216" s="187"/>
      <c r="J216" s="187"/>
      <c r="K216" s="187"/>
      <c r="L216" s="196"/>
      <c r="M216" s="197"/>
      <c r="N216" s="197"/>
      <c r="O216" s="197"/>
      <c r="P216" s="200"/>
      <c r="Q216" s="197"/>
    </row>
    <row r="217" spans="1:17" s="148" customFormat="1" x14ac:dyDescent="0.3">
      <c r="A217" s="198"/>
      <c r="B217" s="199"/>
      <c r="C217" s="187"/>
      <c r="D217" s="187"/>
      <c r="E217" s="187"/>
      <c r="F217" s="187"/>
      <c r="G217" s="185"/>
      <c r="H217" s="186"/>
      <c r="I217" s="187"/>
      <c r="J217" s="187"/>
      <c r="K217" s="187"/>
      <c r="L217" s="196"/>
      <c r="M217" s="197"/>
      <c r="N217" s="197"/>
      <c r="O217" s="197"/>
      <c r="P217" s="200"/>
      <c r="Q217" s="197"/>
    </row>
    <row r="218" spans="1:17" s="148" customFormat="1" x14ac:dyDescent="0.3">
      <c r="A218" s="198"/>
      <c r="B218" s="199"/>
      <c r="C218" s="187"/>
      <c r="D218" s="187"/>
      <c r="E218" s="187"/>
      <c r="F218" s="187"/>
      <c r="G218" s="185"/>
      <c r="H218" s="186"/>
      <c r="I218" s="187"/>
      <c r="J218" s="187"/>
      <c r="K218" s="187"/>
      <c r="L218" s="196"/>
      <c r="M218" s="197"/>
      <c r="N218" s="197"/>
      <c r="O218" s="197"/>
      <c r="P218" s="200"/>
      <c r="Q218" s="197"/>
    </row>
    <row r="219" spans="1:17" s="148" customFormat="1" x14ac:dyDescent="0.3">
      <c r="A219" s="198"/>
      <c r="B219" s="199"/>
      <c r="C219" s="187"/>
      <c r="D219" s="187"/>
      <c r="E219" s="187"/>
      <c r="F219" s="187"/>
      <c r="G219" s="185"/>
      <c r="H219" s="186"/>
      <c r="I219" s="187"/>
      <c r="J219" s="187"/>
      <c r="K219" s="187"/>
      <c r="L219" s="196"/>
      <c r="M219" s="197"/>
      <c r="N219" s="197"/>
      <c r="O219" s="197"/>
      <c r="P219" s="200"/>
      <c r="Q219" s="197"/>
    </row>
    <row r="220" spans="1:17" s="148" customFormat="1" x14ac:dyDescent="0.3">
      <c r="A220" s="198"/>
      <c r="B220" s="199"/>
      <c r="C220" s="187"/>
      <c r="D220" s="187"/>
      <c r="E220" s="187"/>
      <c r="F220" s="187"/>
      <c r="G220" s="185"/>
      <c r="H220" s="186"/>
      <c r="I220" s="187"/>
      <c r="J220" s="187"/>
      <c r="K220" s="187"/>
      <c r="L220" s="196"/>
      <c r="M220" s="197"/>
      <c r="N220" s="197"/>
      <c r="O220" s="197"/>
      <c r="P220" s="200"/>
      <c r="Q220" s="197"/>
    </row>
    <row r="221" spans="1:17" s="148" customFormat="1" x14ac:dyDescent="0.3">
      <c r="A221" s="198"/>
      <c r="B221" s="199"/>
      <c r="C221" s="187"/>
      <c r="D221" s="187"/>
      <c r="E221" s="187"/>
      <c r="F221" s="187"/>
      <c r="G221" s="185"/>
      <c r="H221" s="186"/>
      <c r="I221" s="187"/>
      <c r="J221" s="187"/>
      <c r="K221" s="187"/>
      <c r="L221" s="196"/>
      <c r="M221" s="197"/>
      <c r="N221" s="197"/>
      <c r="O221" s="197"/>
      <c r="P221" s="200"/>
      <c r="Q221" s="197"/>
    </row>
    <row r="222" spans="1:17" s="148" customFormat="1" x14ac:dyDescent="0.3">
      <c r="A222" s="198"/>
      <c r="B222" s="199"/>
      <c r="C222" s="187"/>
      <c r="D222" s="187"/>
      <c r="E222" s="187"/>
      <c r="F222" s="187"/>
      <c r="G222" s="185"/>
      <c r="H222" s="186"/>
      <c r="I222" s="187"/>
      <c r="J222" s="187"/>
      <c r="K222" s="187"/>
      <c r="L222" s="196"/>
      <c r="M222" s="197"/>
      <c r="N222" s="197"/>
      <c r="O222" s="197"/>
      <c r="P222" s="200"/>
      <c r="Q222" s="197"/>
    </row>
    <row r="223" spans="1:17" s="148" customFormat="1" x14ac:dyDescent="0.3">
      <c r="A223" s="198"/>
      <c r="B223" s="199"/>
      <c r="C223" s="187"/>
      <c r="D223" s="187"/>
      <c r="E223" s="187"/>
      <c r="F223" s="187"/>
      <c r="G223" s="185"/>
      <c r="H223" s="186"/>
      <c r="I223" s="187"/>
      <c r="J223" s="187"/>
      <c r="K223" s="187"/>
      <c r="L223" s="196"/>
      <c r="M223" s="197"/>
      <c r="N223" s="197"/>
      <c r="O223" s="197"/>
      <c r="P223" s="200"/>
      <c r="Q223" s="197"/>
    </row>
    <row r="224" spans="1:17" s="148" customFormat="1" x14ac:dyDescent="0.3">
      <c r="A224" s="198"/>
      <c r="B224" s="199"/>
      <c r="C224" s="187"/>
      <c r="D224" s="187"/>
      <c r="E224" s="187"/>
      <c r="F224" s="187"/>
      <c r="G224" s="185"/>
      <c r="H224" s="186"/>
      <c r="I224" s="187"/>
      <c r="J224" s="187"/>
      <c r="K224" s="187"/>
      <c r="L224" s="196"/>
      <c r="M224" s="197"/>
      <c r="N224" s="197"/>
      <c r="O224" s="197"/>
      <c r="P224" s="200"/>
      <c r="Q224" s="197"/>
    </row>
    <row r="225" spans="1:17" s="148" customFormat="1" x14ac:dyDescent="0.3">
      <c r="A225" s="198"/>
      <c r="B225" s="199"/>
      <c r="C225" s="187"/>
      <c r="D225" s="187"/>
      <c r="E225" s="187"/>
      <c r="F225" s="187"/>
      <c r="G225" s="185"/>
      <c r="H225" s="186"/>
      <c r="I225" s="187"/>
      <c r="J225" s="187"/>
      <c r="K225" s="187"/>
      <c r="L225" s="196"/>
      <c r="M225" s="197"/>
      <c r="N225" s="197"/>
      <c r="O225" s="197"/>
      <c r="P225" s="200"/>
      <c r="Q225" s="197"/>
    </row>
    <row r="226" spans="1:17" s="148" customFormat="1" x14ac:dyDescent="0.3">
      <c r="A226" s="198"/>
      <c r="B226" s="199"/>
      <c r="C226" s="187"/>
      <c r="D226" s="187"/>
      <c r="E226" s="187"/>
      <c r="F226" s="187"/>
      <c r="G226" s="185"/>
      <c r="H226" s="186"/>
      <c r="I226" s="187"/>
      <c r="J226" s="187"/>
      <c r="K226" s="187"/>
      <c r="L226" s="196"/>
      <c r="M226" s="197"/>
      <c r="N226" s="197"/>
      <c r="O226" s="197"/>
      <c r="P226" s="200"/>
      <c r="Q226" s="197"/>
    </row>
    <row r="227" spans="1:17" s="148" customFormat="1" x14ac:dyDescent="0.3">
      <c r="A227" s="198"/>
      <c r="B227" s="199"/>
      <c r="C227" s="187"/>
      <c r="D227" s="187"/>
      <c r="E227" s="187"/>
      <c r="F227" s="187"/>
      <c r="G227" s="185"/>
      <c r="H227" s="186"/>
      <c r="I227" s="187"/>
      <c r="J227" s="187"/>
      <c r="K227" s="187"/>
      <c r="L227" s="196"/>
      <c r="M227" s="197"/>
      <c r="N227" s="197"/>
      <c r="O227" s="197"/>
      <c r="P227" s="200"/>
      <c r="Q227" s="197"/>
    </row>
    <row r="228" spans="1:17" s="148" customFormat="1" x14ac:dyDescent="0.3">
      <c r="A228" s="198"/>
      <c r="B228" s="199"/>
      <c r="C228" s="187"/>
      <c r="D228" s="187"/>
      <c r="E228" s="187"/>
      <c r="F228" s="187"/>
      <c r="G228" s="185"/>
      <c r="H228" s="186"/>
      <c r="I228" s="187"/>
      <c r="J228" s="187"/>
      <c r="K228" s="187"/>
      <c r="L228" s="196"/>
      <c r="M228" s="197"/>
      <c r="N228" s="197"/>
      <c r="O228" s="197"/>
      <c r="P228" s="200"/>
      <c r="Q228" s="197"/>
    </row>
    <row r="229" spans="1:17" s="148" customFormat="1" x14ac:dyDescent="0.3">
      <c r="A229" s="198"/>
      <c r="B229" s="199"/>
      <c r="C229" s="187"/>
      <c r="D229" s="187"/>
      <c r="E229" s="187"/>
      <c r="F229" s="187"/>
      <c r="G229" s="185"/>
      <c r="H229" s="186"/>
      <c r="I229" s="187"/>
      <c r="J229" s="187"/>
      <c r="K229" s="187"/>
      <c r="L229" s="196"/>
      <c r="M229" s="197"/>
      <c r="N229" s="197"/>
      <c r="O229" s="197"/>
      <c r="P229" s="200"/>
      <c r="Q229" s="197"/>
    </row>
    <row r="230" spans="1:17" s="148" customFormat="1" x14ac:dyDescent="0.3">
      <c r="A230" s="198"/>
      <c r="B230" s="199"/>
      <c r="C230" s="187"/>
      <c r="D230" s="187"/>
      <c r="E230" s="187"/>
      <c r="F230" s="187"/>
      <c r="G230" s="185"/>
      <c r="H230" s="186"/>
      <c r="I230" s="187"/>
      <c r="J230" s="187"/>
      <c r="K230" s="187"/>
      <c r="L230" s="196"/>
      <c r="M230" s="197"/>
      <c r="N230" s="197"/>
      <c r="O230" s="197"/>
      <c r="P230" s="200"/>
      <c r="Q230" s="197"/>
    </row>
    <row r="231" spans="1:17" s="148" customFormat="1" x14ac:dyDescent="0.3">
      <c r="A231" s="198"/>
      <c r="B231" s="199"/>
      <c r="C231" s="187"/>
      <c r="D231" s="187"/>
      <c r="E231" s="187"/>
      <c r="F231" s="187"/>
      <c r="G231" s="185"/>
      <c r="H231" s="186"/>
      <c r="I231" s="187"/>
      <c r="J231" s="187"/>
      <c r="K231" s="187"/>
      <c r="L231" s="196"/>
      <c r="M231" s="197"/>
      <c r="N231" s="197"/>
      <c r="O231" s="197"/>
      <c r="P231" s="200"/>
      <c r="Q231" s="197"/>
    </row>
    <row r="232" spans="1:17" s="148" customFormat="1" x14ac:dyDescent="0.3">
      <c r="A232" s="198"/>
      <c r="B232" s="199"/>
      <c r="C232" s="187"/>
      <c r="D232" s="187"/>
      <c r="E232" s="187"/>
      <c r="F232" s="187"/>
      <c r="G232" s="185"/>
      <c r="H232" s="186"/>
      <c r="I232" s="187"/>
      <c r="J232" s="187"/>
      <c r="K232" s="187"/>
      <c r="L232" s="196"/>
      <c r="M232" s="197"/>
      <c r="N232" s="197"/>
      <c r="O232" s="197"/>
      <c r="P232" s="200"/>
      <c r="Q232" s="197"/>
    </row>
    <row r="233" spans="1:17" s="148" customFormat="1" x14ac:dyDescent="0.3">
      <c r="A233" s="198"/>
      <c r="B233" s="199"/>
      <c r="C233" s="187"/>
      <c r="D233" s="187"/>
      <c r="E233" s="187"/>
      <c r="F233" s="187"/>
      <c r="G233" s="185"/>
      <c r="H233" s="186"/>
      <c r="I233" s="187"/>
      <c r="J233" s="187"/>
      <c r="K233" s="187"/>
      <c r="L233" s="196"/>
      <c r="M233" s="197"/>
      <c r="N233" s="197"/>
      <c r="O233" s="197"/>
      <c r="P233" s="200"/>
      <c r="Q233" s="197"/>
    </row>
    <row r="234" spans="1:17" s="148" customFormat="1" x14ac:dyDescent="0.3">
      <c r="A234" s="198"/>
      <c r="B234" s="199"/>
      <c r="C234" s="187"/>
      <c r="D234" s="187"/>
      <c r="E234" s="187"/>
      <c r="F234" s="187"/>
      <c r="G234" s="185"/>
      <c r="H234" s="186"/>
      <c r="I234" s="187"/>
      <c r="J234" s="187"/>
      <c r="K234" s="187"/>
      <c r="L234" s="196"/>
      <c r="M234" s="197"/>
      <c r="N234" s="197"/>
      <c r="O234" s="197"/>
      <c r="P234" s="200"/>
      <c r="Q234" s="197"/>
    </row>
    <row r="235" spans="1:17" s="148" customFormat="1" x14ac:dyDescent="0.3">
      <c r="A235" s="198"/>
      <c r="B235" s="199"/>
      <c r="C235" s="187"/>
      <c r="D235" s="187"/>
      <c r="E235" s="187"/>
      <c r="F235" s="187"/>
      <c r="G235" s="185"/>
      <c r="H235" s="186"/>
      <c r="I235" s="187"/>
      <c r="J235" s="187"/>
      <c r="K235" s="187"/>
      <c r="L235" s="196"/>
      <c r="M235" s="197"/>
      <c r="N235" s="197"/>
      <c r="O235" s="197"/>
      <c r="P235" s="200"/>
      <c r="Q235" s="197"/>
    </row>
    <row r="236" spans="1:17" s="148" customFormat="1" x14ac:dyDescent="0.3">
      <c r="A236" s="198"/>
      <c r="B236" s="199"/>
      <c r="C236" s="187"/>
      <c r="D236" s="187"/>
      <c r="E236" s="187"/>
      <c r="F236" s="187"/>
      <c r="G236" s="185"/>
      <c r="H236" s="186"/>
      <c r="I236" s="187"/>
      <c r="J236" s="187"/>
      <c r="K236" s="187"/>
      <c r="L236" s="196"/>
      <c r="M236" s="197"/>
      <c r="N236" s="197"/>
      <c r="O236" s="197"/>
      <c r="P236" s="200"/>
      <c r="Q236" s="197"/>
    </row>
    <row r="237" spans="1:17" s="148" customFormat="1" x14ac:dyDescent="0.3">
      <c r="A237" s="198"/>
      <c r="B237" s="199"/>
      <c r="C237" s="187"/>
      <c r="D237" s="187"/>
      <c r="E237" s="187"/>
      <c r="F237" s="187"/>
      <c r="G237" s="185"/>
      <c r="H237" s="186"/>
      <c r="I237" s="187"/>
      <c r="J237" s="187"/>
      <c r="K237" s="187"/>
      <c r="L237" s="196"/>
      <c r="M237" s="197"/>
      <c r="N237" s="197"/>
      <c r="O237" s="197"/>
      <c r="P237" s="200"/>
      <c r="Q237" s="197"/>
    </row>
    <row r="238" spans="1:17" s="148" customFormat="1" x14ac:dyDescent="0.3">
      <c r="A238" s="198"/>
      <c r="B238" s="199"/>
      <c r="C238" s="187"/>
      <c r="D238" s="187"/>
      <c r="E238" s="187"/>
      <c r="F238" s="187"/>
      <c r="G238" s="185"/>
      <c r="H238" s="186"/>
      <c r="I238" s="187"/>
      <c r="J238" s="187"/>
      <c r="K238" s="187"/>
      <c r="L238" s="196"/>
      <c r="M238" s="197"/>
      <c r="N238" s="197"/>
      <c r="O238" s="197"/>
      <c r="P238" s="200"/>
      <c r="Q238" s="197"/>
    </row>
    <row r="239" spans="1:17" s="148" customFormat="1" x14ac:dyDescent="0.3">
      <c r="A239" s="198"/>
      <c r="B239" s="199"/>
      <c r="C239" s="187"/>
      <c r="D239" s="187"/>
      <c r="E239" s="187"/>
      <c r="F239" s="187"/>
      <c r="G239" s="185"/>
      <c r="H239" s="186"/>
      <c r="I239" s="187"/>
      <c r="J239" s="187"/>
      <c r="K239" s="187"/>
      <c r="L239" s="196"/>
      <c r="M239" s="197"/>
      <c r="N239" s="197"/>
      <c r="O239" s="197"/>
      <c r="P239" s="200"/>
      <c r="Q239" s="197"/>
    </row>
    <row r="240" spans="1:17" s="148" customFormat="1" x14ac:dyDescent="0.3">
      <c r="A240" s="198"/>
      <c r="B240" s="199"/>
      <c r="C240" s="187"/>
      <c r="D240" s="187"/>
      <c r="E240" s="187"/>
      <c r="F240" s="187"/>
      <c r="G240" s="185"/>
      <c r="H240" s="186"/>
      <c r="I240" s="187"/>
      <c r="J240" s="187"/>
      <c r="K240" s="187"/>
      <c r="L240" s="196"/>
      <c r="M240" s="197"/>
      <c r="N240" s="197"/>
      <c r="O240" s="197"/>
      <c r="P240" s="200"/>
      <c r="Q240" s="197"/>
    </row>
    <row r="241" spans="1:17" s="148" customFormat="1" x14ac:dyDescent="0.3">
      <c r="A241" s="198"/>
      <c r="B241" s="199"/>
      <c r="C241" s="187"/>
      <c r="D241" s="187"/>
      <c r="E241" s="187"/>
      <c r="F241" s="187"/>
      <c r="G241" s="185"/>
      <c r="H241" s="186"/>
      <c r="I241" s="187"/>
      <c r="J241" s="187"/>
      <c r="K241" s="187"/>
      <c r="L241" s="196"/>
      <c r="M241" s="197"/>
      <c r="N241" s="197"/>
      <c r="O241" s="197"/>
      <c r="P241" s="200"/>
      <c r="Q241" s="197"/>
    </row>
    <row r="242" spans="1:17" s="148" customFormat="1" x14ac:dyDescent="0.3">
      <c r="A242" s="198"/>
      <c r="B242" s="199"/>
      <c r="C242" s="187"/>
      <c r="D242" s="187"/>
      <c r="E242" s="187"/>
      <c r="F242" s="187"/>
      <c r="G242" s="185"/>
      <c r="H242" s="186"/>
      <c r="I242" s="187"/>
      <c r="J242" s="187"/>
      <c r="K242" s="187"/>
      <c r="L242" s="196"/>
      <c r="M242" s="197"/>
      <c r="N242" s="197"/>
      <c r="O242" s="197"/>
      <c r="P242" s="200"/>
      <c r="Q242" s="197"/>
    </row>
    <row r="243" spans="1:17" s="148" customFormat="1" x14ac:dyDescent="0.3">
      <c r="A243" s="198"/>
      <c r="B243" s="199"/>
      <c r="C243" s="187"/>
      <c r="D243" s="187"/>
      <c r="E243" s="187"/>
      <c r="F243" s="187"/>
      <c r="G243" s="185"/>
      <c r="H243" s="186"/>
      <c r="I243" s="187"/>
      <c r="J243" s="187"/>
      <c r="K243" s="187"/>
      <c r="L243" s="196"/>
      <c r="M243" s="197"/>
      <c r="N243" s="197"/>
      <c r="O243" s="197"/>
      <c r="P243" s="200"/>
      <c r="Q243" s="197"/>
    </row>
    <row r="244" spans="1:17" s="148" customFormat="1" x14ac:dyDescent="0.3">
      <c r="A244" s="198"/>
      <c r="B244" s="199"/>
      <c r="C244" s="187"/>
      <c r="D244" s="187"/>
      <c r="E244" s="187"/>
      <c r="F244" s="187"/>
      <c r="G244" s="185"/>
      <c r="H244" s="186"/>
      <c r="I244" s="187"/>
      <c r="J244" s="187"/>
      <c r="K244" s="187"/>
      <c r="L244" s="196"/>
      <c r="M244" s="197"/>
      <c r="N244" s="197"/>
      <c r="O244" s="197"/>
      <c r="P244" s="200"/>
      <c r="Q244" s="197"/>
    </row>
    <row r="245" spans="1:17" s="148" customFormat="1" x14ac:dyDescent="0.3">
      <c r="A245" s="198"/>
      <c r="B245" s="199"/>
      <c r="C245" s="187"/>
      <c r="D245" s="187"/>
      <c r="E245" s="187"/>
      <c r="F245" s="187"/>
      <c r="G245" s="185"/>
      <c r="H245" s="186"/>
      <c r="I245" s="187"/>
      <c r="J245" s="187"/>
      <c r="K245" s="187"/>
      <c r="L245" s="196"/>
      <c r="M245" s="197"/>
      <c r="N245" s="197"/>
      <c r="O245" s="197"/>
      <c r="P245" s="200"/>
      <c r="Q245" s="197"/>
    </row>
    <row r="246" spans="1:17" s="148" customFormat="1" x14ac:dyDescent="0.3">
      <c r="A246" s="198"/>
      <c r="B246" s="199"/>
      <c r="C246" s="187"/>
      <c r="D246" s="187"/>
      <c r="E246" s="187"/>
      <c r="F246" s="187"/>
      <c r="G246" s="185"/>
      <c r="H246" s="186"/>
      <c r="I246" s="187"/>
      <c r="J246" s="187"/>
      <c r="K246" s="187"/>
      <c r="L246" s="196"/>
      <c r="M246" s="197"/>
      <c r="N246" s="197"/>
      <c r="O246" s="197"/>
      <c r="P246" s="200"/>
      <c r="Q246" s="197"/>
    </row>
    <row r="247" spans="1:17" s="148" customFormat="1" x14ac:dyDescent="0.3">
      <c r="A247" s="198"/>
      <c r="B247" s="199"/>
      <c r="C247" s="187"/>
      <c r="D247" s="187"/>
      <c r="E247" s="187"/>
      <c r="F247" s="187"/>
      <c r="G247" s="185"/>
      <c r="H247" s="186"/>
      <c r="I247" s="187"/>
      <c r="J247" s="187"/>
      <c r="K247" s="187"/>
      <c r="L247" s="196"/>
      <c r="M247" s="197"/>
      <c r="N247" s="197"/>
      <c r="O247" s="197"/>
      <c r="P247" s="200"/>
      <c r="Q247" s="197"/>
    </row>
    <row r="248" spans="1:17" s="148" customFormat="1" x14ac:dyDescent="0.3">
      <c r="A248" s="198"/>
      <c r="B248" s="199"/>
      <c r="C248" s="187"/>
      <c r="D248" s="187"/>
      <c r="E248" s="187"/>
      <c r="F248" s="187"/>
      <c r="G248" s="185"/>
      <c r="H248" s="186"/>
      <c r="I248" s="187"/>
      <c r="J248" s="187"/>
      <c r="K248" s="187"/>
      <c r="L248" s="196"/>
      <c r="M248" s="197"/>
      <c r="N248" s="197"/>
      <c r="O248" s="197"/>
      <c r="P248" s="200"/>
      <c r="Q248" s="197"/>
    </row>
    <row r="249" spans="1:17" s="148" customFormat="1" x14ac:dyDescent="0.3">
      <c r="A249" s="198"/>
      <c r="B249" s="199"/>
      <c r="C249" s="187"/>
      <c r="D249" s="187"/>
      <c r="E249" s="187"/>
      <c r="F249" s="187"/>
      <c r="G249" s="185"/>
      <c r="H249" s="186"/>
      <c r="I249" s="187"/>
      <c r="J249" s="187"/>
      <c r="K249" s="187"/>
      <c r="L249" s="196"/>
      <c r="M249" s="197"/>
      <c r="N249" s="197"/>
      <c r="O249" s="197"/>
      <c r="P249" s="200"/>
      <c r="Q249" s="197"/>
    </row>
    <row r="250" spans="1:17" s="148" customFormat="1" x14ac:dyDescent="0.3">
      <c r="A250" s="198"/>
      <c r="B250" s="199"/>
      <c r="C250" s="187"/>
      <c r="D250" s="187"/>
      <c r="E250" s="187"/>
      <c r="F250" s="187"/>
      <c r="G250" s="185"/>
      <c r="H250" s="186"/>
      <c r="I250" s="187"/>
      <c r="J250" s="187"/>
      <c r="K250" s="187"/>
      <c r="L250" s="196"/>
      <c r="M250" s="197"/>
      <c r="N250" s="197"/>
      <c r="O250" s="197"/>
      <c r="P250" s="200"/>
      <c r="Q250" s="197"/>
    </row>
    <row r="251" spans="1:17" s="148" customFormat="1" x14ac:dyDescent="0.3">
      <c r="A251" s="198"/>
      <c r="B251" s="199"/>
      <c r="C251" s="187"/>
      <c r="D251" s="187"/>
      <c r="E251" s="187"/>
      <c r="F251" s="187"/>
      <c r="G251" s="185"/>
      <c r="H251" s="186"/>
      <c r="I251" s="187"/>
      <c r="J251" s="187"/>
      <c r="K251" s="187"/>
      <c r="L251" s="196"/>
      <c r="M251" s="197"/>
      <c r="N251" s="197"/>
      <c r="O251" s="197"/>
      <c r="P251" s="200"/>
      <c r="Q251" s="197"/>
    </row>
    <row r="252" spans="1:17" s="148" customFormat="1" x14ac:dyDescent="0.3">
      <c r="A252" s="198"/>
      <c r="B252" s="199"/>
      <c r="C252" s="187"/>
      <c r="D252" s="187"/>
      <c r="E252" s="187"/>
      <c r="F252" s="187"/>
      <c r="G252" s="185"/>
      <c r="H252" s="186"/>
      <c r="I252" s="187"/>
      <c r="J252" s="187"/>
      <c r="K252" s="187"/>
      <c r="L252" s="196"/>
      <c r="M252" s="197"/>
      <c r="N252" s="197"/>
      <c r="O252" s="197"/>
      <c r="P252" s="200"/>
      <c r="Q252" s="197"/>
    </row>
    <row r="253" spans="1:17" s="148" customFormat="1" x14ac:dyDescent="0.3">
      <c r="A253" s="198"/>
      <c r="B253" s="199"/>
      <c r="C253" s="187"/>
      <c r="D253" s="187"/>
      <c r="E253" s="187"/>
      <c r="F253" s="187"/>
      <c r="G253" s="185"/>
      <c r="H253" s="186"/>
      <c r="I253" s="187"/>
      <c r="J253" s="187"/>
      <c r="K253" s="187"/>
      <c r="L253" s="196"/>
      <c r="M253" s="197"/>
      <c r="N253" s="197"/>
      <c r="O253" s="197"/>
      <c r="P253" s="200"/>
      <c r="Q253" s="197"/>
    </row>
    <row r="254" spans="1:17" s="148" customFormat="1" x14ac:dyDescent="0.3">
      <c r="A254" s="198"/>
      <c r="B254" s="199"/>
      <c r="C254" s="187"/>
      <c r="D254" s="187"/>
      <c r="E254" s="187"/>
      <c r="F254" s="187"/>
      <c r="G254" s="185"/>
      <c r="H254" s="186"/>
      <c r="I254" s="187"/>
      <c r="J254" s="187"/>
      <c r="K254" s="187"/>
      <c r="L254" s="196"/>
      <c r="M254" s="197"/>
      <c r="N254" s="197"/>
      <c r="O254" s="197"/>
      <c r="P254" s="200"/>
      <c r="Q254" s="197"/>
    </row>
    <row r="255" spans="1:17" s="148" customFormat="1" x14ac:dyDescent="0.3">
      <c r="A255" s="198"/>
      <c r="B255" s="199"/>
      <c r="C255" s="187"/>
      <c r="D255" s="187"/>
      <c r="E255" s="187"/>
      <c r="F255" s="187"/>
      <c r="G255" s="185"/>
      <c r="H255" s="186"/>
      <c r="I255" s="187"/>
      <c r="J255" s="187"/>
      <c r="K255" s="187"/>
      <c r="L255" s="196"/>
      <c r="M255" s="197"/>
      <c r="N255" s="197"/>
      <c r="O255" s="197"/>
      <c r="P255" s="200"/>
      <c r="Q255" s="197"/>
    </row>
    <row r="256" spans="1:17" s="148" customFormat="1" x14ac:dyDescent="0.3">
      <c r="A256" s="198"/>
      <c r="B256" s="199"/>
      <c r="C256" s="187"/>
      <c r="D256" s="187"/>
      <c r="E256" s="187"/>
      <c r="F256" s="187"/>
      <c r="G256" s="185"/>
      <c r="H256" s="186"/>
      <c r="I256" s="187"/>
      <c r="J256" s="187"/>
      <c r="K256" s="187"/>
      <c r="L256" s="196"/>
      <c r="M256" s="197"/>
      <c r="N256" s="197"/>
      <c r="O256" s="197"/>
      <c r="P256" s="200"/>
      <c r="Q256" s="197"/>
    </row>
    <row r="257" spans="1:17" s="148" customFormat="1" x14ac:dyDescent="0.3">
      <c r="A257" s="198"/>
      <c r="B257" s="199"/>
      <c r="C257" s="187"/>
      <c r="D257" s="187"/>
      <c r="E257" s="187"/>
      <c r="F257" s="187"/>
      <c r="G257" s="185"/>
      <c r="H257" s="186"/>
      <c r="I257" s="187"/>
      <c r="J257" s="187"/>
      <c r="K257" s="187"/>
      <c r="L257" s="196"/>
      <c r="M257" s="197"/>
      <c r="N257" s="197"/>
      <c r="O257" s="197"/>
      <c r="P257" s="200"/>
      <c r="Q257" s="197"/>
    </row>
    <row r="258" spans="1:17" s="148" customFormat="1" x14ac:dyDescent="0.3">
      <c r="A258" s="198"/>
      <c r="B258" s="199"/>
      <c r="C258" s="187"/>
      <c r="D258" s="187"/>
      <c r="E258" s="187"/>
      <c r="F258" s="187"/>
      <c r="G258" s="185"/>
      <c r="H258" s="186"/>
      <c r="I258" s="187"/>
      <c r="J258" s="187"/>
      <c r="K258" s="187"/>
      <c r="L258" s="196"/>
      <c r="M258" s="197"/>
      <c r="N258" s="197"/>
      <c r="O258" s="197"/>
      <c r="P258" s="200"/>
      <c r="Q258" s="197"/>
    </row>
    <row r="259" spans="1:17" s="148" customFormat="1" x14ac:dyDescent="0.3">
      <c r="A259" s="198"/>
      <c r="B259" s="199"/>
      <c r="C259" s="187"/>
      <c r="D259" s="187"/>
      <c r="E259" s="187"/>
      <c r="F259" s="187"/>
      <c r="G259" s="185"/>
      <c r="H259" s="186"/>
      <c r="I259" s="187"/>
      <c r="J259" s="187"/>
      <c r="K259" s="187"/>
      <c r="L259" s="196"/>
      <c r="M259" s="197"/>
      <c r="N259" s="197"/>
      <c r="O259" s="197"/>
      <c r="P259" s="200"/>
      <c r="Q259" s="197"/>
    </row>
    <row r="260" spans="1:17" s="148" customFormat="1" x14ac:dyDescent="0.3">
      <c r="A260" s="198"/>
      <c r="B260" s="199"/>
      <c r="C260" s="187"/>
      <c r="D260" s="187"/>
      <c r="E260" s="187"/>
      <c r="F260" s="187"/>
      <c r="G260" s="185"/>
      <c r="H260" s="186"/>
      <c r="I260" s="187"/>
      <c r="J260" s="187"/>
      <c r="K260" s="187"/>
      <c r="L260" s="196"/>
      <c r="M260" s="197"/>
      <c r="N260" s="197"/>
      <c r="O260" s="197"/>
      <c r="P260" s="200"/>
      <c r="Q260" s="197"/>
    </row>
    <row r="261" spans="1:17" s="148" customFormat="1" x14ac:dyDescent="0.3">
      <c r="A261" s="198"/>
      <c r="B261" s="199"/>
      <c r="C261" s="187"/>
      <c r="D261" s="187"/>
      <c r="E261" s="187"/>
      <c r="F261" s="187"/>
      <c r="G261" s="185"/>
      <c r="H261" s="186"/>
      <c r="I261" s="187"/>
      <c r="J261" s="187"/>
      <c r="K261" s="187"/>
      <c r="L261" s="196"/>
      <c r="M261" s="197"/>
      <c r="N261" s="197"/>
      <c r="O261" s="197"/>
      <c r="P261" s="200"/>
      <c r="Q261" s="197"/>
    </row>
    <row r="262" spans="1:17" s="148" customFormat="1" x14ac:dyDescent="0.3">
      <c r="A262" s="198"/>
      <c r="B262" s="199"/>
      <c r="C262" s="187"/>
      <c r="D262" s="187"/>
      <c r="E262" s="187"/>
      <c r="F262" s="187"/>
      <c r="G262" s="185"/>
      <c r="H262" s="186"/>
      <c r="I262" s="187"/>
      <c r="J262" s="187"/>
      <c r="K262" s="187"/>
      <c r="L262" s="196"/>
      <c r="M262" s="197"/>
      <c r="N262" s="197"/>
      <c r="O262" s="197"/>
      <c r="P262" s="200"/>
      <c r="Q262" s="197"/>
    </row>
    <row r="263" spans="1:17" s="148" customFormat="1" x14ac:dyDescent="0.3">
      <c r="A263" s="198"/>
      <c r="B263" s="199"/>
      <c r="C263" s="187"/>
      <c r="D263" s="187"/>
      <c r="E263" s="187"/>
      <c r="F263" s="187"/>
      <c r="G263" s="185"/>
      <c r="H263" s="186"/>
      <c r="I263" s="187"/>
      <c r="J263" s="187"/>
      <c r="K263" s="187"/>
      <c r="L263" s="196"/>
      <c r="M263" s="197"/>
      <c r="N263" s="197"/>
      <c r="O263" s="197"/>
      <c r="P263" s="200"/>
      <c r="Q263" s="197"/>
    </row>
    <row r="264" spans="1:17" s="148" customFormat="1" x14ac:dyDescent="0.3">
      <c r="A264" s="198"/>
      <c r="B264" s="199"/>
      <c r="C264" s="187"/>
      <c r="D264" s="187"/>
      <c r="E264" s="187"/>
      <c r="F264" s="187"/>
      <c r="G264" s="185"/>
      <c r="H264" s="186"/>
      <c r="I264" s="187"/>
      <c r="J264" s="187"/>
      <c r="K264" s="187"/>
      <c r="L264" s="196"/>
      <c r="M264" s="197"/>
      <c r="N264" s="197"/>
      <c r="O264" s="197"/>
      <c r="P264" s="200"/>
      <c r="Q264" s="197"/>
    </row>
    <row r="265" spans="1:17" s="148" customFormat="1" x14ac:dyDescent="0.3">
      <c r="A265" s="198"/>
      <c r="B265" s="199"/>
      <c r="C265" s="187"/>
      <c r="D265" s="187"/>
      <c r="E265" s="187"/>
      <c r="F265" s="187"/>
      <c r="G265" s="185"/>
      <c r="H265" s="186"/>
      <c r="I265" s="187"/>
      <c r="J265" s="187"/>
      <c r="K265" s="187"/>
      <c r="L265" s="196"/>
      <c r="M265" s="197"/>
      <c r="N265" s="197"/>
      <c r="O265" s="197"/>
      <c r="P265" s="200"/>
      <c r="Q265" s="197"/>
    </row>
    <row r="266" spans="1:17" s="148" customFormat="1" x14ac:dyDescent="0.3">
      <c r="A266" s="198"/>
      <c r="B266" s="199"/>
      <c r="C266" s="187"/>
      <c r="D266" s="187"/>
      <c r="E266" s="187"/>
      <c r="F266" s="187"/>
      <c r="G266" s="185"/>
      <c r="H266" s="186"/>
      <c r="I266" s="187"/>
      <c r="J266" s="187"/>
      <c r="K266" s="187"/>
      <c r="L266" s="196"/>
      <c r="M266" s="197"/>
      <c r="N266" s="197"/>
      <c r="O266" s="197"/>
      <c r="P266" s="200"/>
      <c r="Q266" s="197"/>
    </row>
    <row r="267" spans="1:17" s="148" customFormat="1" x14ac:dyDescent="0.3">
      <c r="A267" s="198"/>
      <c r="B267" s="199"/>
      <c r="C267" s="187"/>
      <c r="D267" s="187"/>
      <c r="E267" s="187"/>
      <c r="F267" s="187"/>
      <c r="G267" s="185"/>
      <c r="H267" s="186"/>
      <c r="I267" s="187"/>
      <c r="J267" s="187"/>
      <c r="K267" s="187"/>
      <c r="L267" s="196"/>
      <c r="M267" s="197"/>
      <c r="N267" s="197"/>
      <c r="O267" s="197"/>
      <c r="P267" s="200"/>
      <c r="Q267" s="197"/>
    </row>
    <row r="268" spans="1:17" s="148" customFormat="1" x14ac:dyDescent="0.3">
      <c r="A268" s="198"/>
      <c r="B268" s="199"/>
      <c r="C268" s="187"/>
      <c r="D268" s="187"/>
      <c r="E268" s="187"/>
      <c r="F268" s="187"/>
      <c r="G268" s="185"/>
      <c r="H268" s="186"/>
      <c r="I268" s="187"/>
      <c r="J268" s="187"/>
      <c r="K268" s="187"/>
      <c r="L268" s="196"/>
      <c r="M268" s="197"/>
      <c r="N268" s="197"/>
      <c r="O268" s="197"/>
      <c r="P268" s="200"/>
      <c r="Q268" s="197"/>
    </row>
    <row r="269" spans="1:17" s="148" customFormat="1" x14ac:dyDescent="0.3">
      <c r="A269" s="198"/>
      <c r="B269" s="199"/>
      <c r="C269" s="187"/>
      <c r="D269" s="187"/>
      <c r="E269" s="187"/>
      <c r="F269" s="187"/>
      <c r="G269" s="185"/>
      <c r="H269" s="186"/>
      <c r="I269" s="187"/>
      <c r="J269" s="187"/>
      <c r="K269" s="187"/>
      <c r="L269" s="196"/>
      <c r="M269" s="197"/>
      <c r="N269" s="197"/>
      <c r="O269" s="197"/>
      <c r="P269" s="200"/>
      <c r="Q269" s="197"/>
    </row>
    <row r="270" spans="1:17" s="148" customFormat="1" x14ac:dyDescent="0.3">
      <c r="A270" s="198"/>
      <c r="B270" s="199"/>
      <c r="C270" s="187"/>
      <c r="D270" s="187"/>
      <c r="E270" s="187"/>
      <c r="F270" s="187"/>
      <c r="G270" s="185"/>
      <c r="H270" s="186"/>
      <c r="I270" s="187"/>
      <c r="J270" s="187"/>
      <c r="K270" s="187"/>
      <c r="L270" s="196"/>
      <c r="M270" s="197"/>
      <c r="N270" s="197"/>
      <c r="O270" s="197"/>
      <c r="P270" s="200"/>
      <c r="Q270" s="197"/>
    </row>
    <row r="271" spans="1:17" s="148" customFormat="1" x14ac:dyDescent="0.3">
      <c r="A271" s="198"/>
      <c r="B271" s="199"/>
      <c r="C271" s="187"/>
      <c r="D271" s="187"/>
      <c r="E271" s="187"/>
      <c r="F271" s="187"/>
      <c r="G271" s="185"/>
      <c r="H271" s="186"/>
      <c r="I271" s="187"/>
      <c r="J271" s="187"/>
      <c r="K271" s="187"/>
      <c r="L271" s="196"/>
      <c r="M271" s="197"/>
      <c r="N271" s="197"/>
      <c r="O271" s="197"/>
      <c r="P271" s="200"/>
      <c r="Q271" s="197"/>
    </row>
    <row r="272" spans="1:17" s="148" customFormat="1" x14ac:dyDescent="0.3">
      <c r="A272" s="198"/>
      <c r="B272" s="199"/>
      <c r="C272" s="187"/>
      <c r="D272" s="187"/>
      <c r="E272" s="187"/>
      <c r="F272" s="187"/>
      <c r="G272" s="185"/>
      <c r="H272" s="186"/>
      <c r="I272" s="187"/>
      <c r="J272" s="187"/>
      <c r="K272" s="187"/>
      <c r="L272" s="196"/>
      <c r="M272" s="197"/>
      <c r="N272" s="197"/>
      <c r="O272" s="197"/>
      <c r="P272" s="200"/>
      <c r="Q272" s="197"/>
    </row>
    <row r="273" spans="1:17" s="148" customFormat="1" x14ac:dyDescent="0.3">
      <c r="A273" s="198"/>
      <c r="B273" s="199"/>
      <c r="C273" s="187"/>
      <c r="D273" s="187"/>
      <c r="E273" s="187"/>
      <c r="F273" s="187"/>
      <c r="G273" s="185"/>
      <c r="H273" s="186"/>
      <c r="I273" s="187"/>
      <c r="J273" s="187"/>
      <c r="K273" s="187"/>
      <c r="L273" s="196"/>
      <c r="M273" s="197"/>
      <c r="N273" s="197"/>
      <c r="O273" s="197"/>
      <c r="P273" s="200"/>
      <c r="Q273" s="197"/>
    </row>
    <row r="274" spans="1:17" s="148" customFormat="1" x14ac:dyDescent="0.3">
      <c r="A274" s="198"/>
      <c r="B274" s="199"/>
      <c r="C274" s="187"/>
      <c r="D274" s="187"/>
      <c r="E274" s="187"/>
      <c r="F274" s="187"/>
      <c r="G274" s="185"/>
      <c r="H274" s="186"/>
      <c r="I274" s="187"/>
      <c r="J274" s="187"/>
      <c r="K274" s="187"/>
      <c r="L274" s="196"/>
      <c r="M274" s="197"/>
      <c r="N274" s="197"/>
      <c r="O274" s="197"/>
      <c r="P274" s="200"/>
      <c r="Q274" s="197"/>
    </row>
    <row r="275" spans="1:17" s="148" customFormat="1" x14ac:dyDescent="0.3">
      <c r="A275" s="198"/>
      <c r="B275" s="199"/>
      <c r="C275" s="187"/>
      <c r="D275" s="187"/>
      <c r="E275" s="187"/>
      <c r="F275" s="187"/>
      <c r="G275" s="185"/>
      <c r="H275" s="186"/>
      <c r="I275" s="187"/>
      <c r="J275" s="187"/>
      <c r="K275" s="187"/>
      <c r="L275" s="196"/>
      <c r="M275" s="197"/>
      <c r="N275" s="197"/>
      <c r="O275" s="197"/>
      <c r="P275" s="200"/>
      <c r="Q275" s="197"/>
    </row>
    <row r="276" spans="1:17" s="148" customFormat="1" x14ac:dyDescent="0.3">
      <c r="A276" s="198"/>
      <c r="B276" s="199"/>
      <c r="C276" s="187"/>
      <c r="D276" s="187"/>
      <c r="E276" s="187"/>
      <c r="F276" s="187"/>
      <c r="G276" s="185"/>
      <c r="H276" s="186"/>
      <c r="I276" s="187"/>
      <c r="J276" s="187"/>
      <c r="K276" s="187"/>
      <c r="L276" s="196"/>
      <c r="M276" s="197"/>
      <c r="N276" s="197"/>
      <c r="O276" s="197"/>
      <c r="P276" s="200"/>
      <c r="Q276" s="197"/>
    </row>
    <row r="277" spans="1:17" s="148" customFormat="1" x14ac:dyDescent="0.3">
      <c r="A277" s="198"/>
      <c r="B277" s="199"/>
      <c r="C277" s="187"/>
      <c r="D277" s="187"/>
      <c r="E277" s="187"/>
      <c r="F277" s="187"/>
      <c r="G277" s="185"/>
      <c r="H277" s="186"/>
      <c r="I277" s="187"/>
      <c r="J277" s="187"/>
      <c r="K277" s="187"/>
      <c r="L277" s="196"/>
      <c r="M277" s="197"/>
      <c r="N277" s="197"/>
      <c r="O277" s="197"/>
      <c r="P277" s="200"/>
      <c r="Q277" s="197"/>
    </row>
    <row r="278" spans="1:17" s="148" customFormat="1" x14ac:dyDescent="0.3">
      <c r="A278" s="198"/>
      <c r="B278" s="199"/>
      <c r="C278" s="187"/>
      <c r="D278" s="187"/>
      <c r="E278" s="187"/>
      <c r="F278" s="187"/>
      <c r="G278" s="185"/>
      <c r="H278" s="186"/>
      <c r="I278" s="187"/>
      <c r="J278" s="187"/>
      <c r="K278" s="187"/>
      <c r="L278" s="196"/>
      <c r="M278" s="197"/>
      <c r="N278" s="197"/>
      <c r="O278" s="197"/>
      <c r="P278" s="200"/>
      <c r="Q278" s="197"/>
    </row>
    <row r="279" spans="1:17" s="148" customFormat="1" x14ac:dyDescent="0.3">
      <c r="A279" s="198"/>
      <c r="B279" s="199"/>
      <c r="C279" s="187"/>
      <c r="D279" s="187"/>
      <c r="E279" s="187"/>
      <c r="F279" s="187"/>
      <c r="G279" s="185"/>
      <c r="H279" s="186"/>
      <c r="I279" s="187"/>
      <c r="J279" s="187"/>
      <c r="K279" s="187"/>
      <c r="L279" s="196"/>
      <c r="M279" s="197"/>
      <c r="N279" s="197"/>
      <c r="O279" s="197"/>
      <c r="P279" s="200"/>
      <c r="Q279" s="197"/>
    </row>
    <row r="280" spans="1:17" s="148" customFormat="1" x14ac:dyDescent="0.3">
      <c r="A280" s="198"/>
      <c r="B280" s="199"/>
      <c r="C280" s="187"/>
      <c r="D280" s="187"/>
      <c r="E280" s="187"/>
      <c r="F280" s="187"/>
      <c r="G280" s="185"/>
      <c r="H280" s="186"/>
      <c r="I280" s="187"/>
      <c r="J280" s="187"/>
      <c r="K280" s="187"/>
      <c r="L280" s="196"/>
      <c r="M280" s="197"/>
      <c r="N280" s="197"/>
      <c r="O280" s="197"/>
      <c r="P280" s="200"/>
      <c r="Q280" s="197"/>
    </row>
    <row r="281" spans="1:17" s="148" customFormat="1" x14ac:dyDescent="0.3">
      <c r="A281" s="198"/>
      <c r="B281" s="199"/>
      <c r="C281" s="187"/>
      <c r="D281" s="187"/>
      <c r="E281" s="187"/>
      <c r="F281" s="187"/>
      <c r="G281" s="185"/>
      <c r="H281" s="186"/>
      <c r="I281" s="187"/>
      <c r="J281" s="187"/>
      <c r="K281" s="187"/>
      <c r="L281" s="196"/>
      <c r="M281" s="197"/>
      <c r="N281" s="197"/>
      <c r="O281" s="197"/>
      <c r="P281" s="200"/>
      <c r="Q281" s="197"/>
    </row>
    <row r="282" spans="1:17" s="148" customFormat="1" x14ac:dyDescent="0.3">
      <c r="A282" s="198"/>
      <c r="B282" s="199"/>
      <c r="C282" s="187"/>
      <c r="D282" s="187"/>
      <c r="E282" s="187"/>
      <c r="F282" s="187"/>
      <c r="G282" s="185"/>
      <c r="H282" s="186"/>
      <c r="I282" s="187"/>
      <c r="J282" s="187"/>
      <c r="K282" s="187"/>
      <c r="L282" s="196"/>
      <c r="M282" s="197"/>
      <c r="N282" s="197"/>
      <c r="O282" s="197"/>
      <c r="P282" s="200"/>
      <c r="Q282" s="197"/>
    </row>
    <row r="283" spans="1:17" s="148" customFormat="1" x14ac:dyDescent="0.3">
      <c r="A283" s="198"/>
      <c r="B283" s="199"/>
      <c r="C283" s="187"/>
      <c r="D283" s="187"/>
      <c r="E283" s="187"/>
      <c r="F283" s="187"/>
      <c r="G283" s="185"/>
      <c r="H283" s="186"/>
      <c r="I283" s="187"/>
      <c r="J283" s="187"/>
      <c r="K283" s="187"/>
      <c r="L283" s="196"/>
      <c r="M283" s="197"/>
      <c r="N283" s="197"/>
      <c r="O283" s="197"/>
      <c r="P283" s="200"/>
      <c r="Q283" s="197"/>
    </row>
    <row r="284" spans="1:17" s="148" customFormat="1" x14ac:dyDescent="0.3">
      <c r="A284" s="198"/>
      <c r="B284" s="199"/>
      <c r="C284" s="187"/>
      <c r="D284" s="187"/>
      <c r="E284" s="187"/>
      <c r="F284" s="187"/>
      <c r="G284" s="185"/>
      <c r="H284" s="186"/>
      <c r="I284" s="187"/>
      <c r="J284" s="187"/>
      <c r="K284" s="187"/>
      <c r="L284" s="196"/>
      <c r="M284" s="197"/>
      <c r="N284" s="197"/>
      <c r="O284" s="197"/>
      <c r="P284" s="200"/>
      <c r="Q284" s="197"/>
    </row>
    <row r="285" spans="1:17" s="148" customFormat="1" x14ac:dyDescent="0.3">
      <c r="A285" s="198"/>
      <c r="B285" s="199"/>
      <c r="C285" s="187"/>
      <c r="D285" s="187"/>
      <c r="E285" s="187"/>
      <c r="F285" s="187"/>
      <c r="G285" s="185"/>
      <c r="H285" s="186"/>
      <c r="I285" s="187"/>
      <c r="J285" s="187"/>
      <c r="K285" s="187"/>
      <c r="L285" s="196"/>
      <c r="M285" s="197"/>
      <c r="N285" s="197"/>
      <c r="O285" s="197"/>
      <c r="P285" s="200"/>
      <c r="Q285" s="197"/>
    </row>
    <row r="286" spans="1:17" s="148" customFormat="1" x14ac:dyDescent="0.3">
      <c r="A286" s="198"/>
      <c r="B286" s="199"/>
      <c r="C286" s="187"/>
      <c r="D286" s="187"/>
      <c r="E286" s="187"/>
      <c r="F286" s="187"/>
      <c r="G286" s="185"/>
      <c r="H286" s="186"/>
      <c r="I286" s="187"/>
      <c r="J286" s="187"/>
      <c r="K286" s="187"/>
      <c r="L286" s="196"/>
      <c r="M286" s="197"/>
      <c r="N286" s="197"/>
      <c r="O286" s="197"/>
      <c r="P286" s="200"/>
      <c r="Q286" s="197"/>
    </row>
    <row r="287" spans="1:17" s="148" customFormat="1" x14ac:dyDescent="0.3">
      <c r="A287" s="198"/>
      <c r="B287" s="199"/>
      <c r="C287" s="187"/>
      <c r="D287" s="187"/>
      <c r="E287" s="187"/>
      <c r="F287" s="187"/>
      <c r="G287" s="185"/>
      <c r="H287" s="186"/>
      <c r="I287" s="187"/>
      <c r="J287" s="187"/>
      <c r="K287" s="187"/>
      <c r="L287" s="196"/>
      <c r="M287" s="197"/>
      <c r="N287" s="197"/>
      <c r="O287" s="197"/>
      <c r="P287" s="200"/>
      <c r="Q287" s="197"/>
    </row>
    <row r="288" spans="1:17" s="148" customFormat="1" x14ac:dyDescent="0.3">
      <c r="A288" s="198"/>
      <c r="B288" s="199"/>
      <c r="C288" s="187"/>
      <c r="D288" s="187"/>
      <c r="E288" s="187"/>
      <c r="F288" s="187"/>
      <c r="G288" s="185"/>
      <c r="H288" s="186"/>
      <c r="I288" s="187"/>
      <c r="J288" s="187"/>
      <c r="K288" s="187"/>
      <c r="L288" s="196"/>
      <c r="M288" s="197"/>
      <c r="N288" s="197"/>
      <c r="O288" s="197"/>
      <c r="P288" s="200"/>
      <c r="Q288" s="197"/>
    </row>
    <row r="289" spans="1:17" s="148" customFormat="1" x14ac:dyDescent="0.3">
      <c r="A289" s="198"/>
      <c r="B289" s="199"/>
      <c r="C289" s="187"/>
      <c r="D289" s="187"/>
      <c r="E289" s="187"/>
      <c r="F289" s="187"/>
      <c r="G289" s="185"/>
      <c r="H289" s="186"/>
      <c r="I289" s="187"/>
      <c r="J289" s="187"/>
      <c r="K289" s="187"/>
      <c r="L289" s="196"/>
      <c r="M289" s="197"/>
      <c r="N289" s="197"/>
      <c r="O289" s="197"/>
      <c r="P289" s="200"/>
      <c r="Q289" s="197"/>
    </row>
    <row r="290" spans="1:17" s="148" customFormat="1" x14ac:dyDescent="0.3">
      <c r="A290" s="198"/>
      <c r="B290" s="199"/>
      <c r="C290" s="187"/>
      <c r="D290" s="187"/>
      <c r="E290" s="187"/>
      <c r="F290" s="187"/>
      <c r="G290" s="185"/>
      <c r="H290" s="186"/>
      <c r="I290" s="187"/>
      <c r="J290" s="187"/>
      <c r="K290" s="187"/>
      <c r="L290" s="196"/>
      <c r="M290" s="197"/>
      <c r="N290" s="197"/>
      <c r="O290" s="197"/>
      <c r="P290" s="200"/>
      <c r="Q290" s="197"/>
    </row>
    <row r="291" spans="1:17" s="148" customFormat="1" x14ac:dyDescent="0.3">
      <c r="A291" s="198"/>
      <c r="B291" s="199"/>
      <c r="C291" s="187"/>
      <c r="D291" s="187"/>
      <c r="E291" s="187"/>
      <c r="F291" s="187"/>
      <c r="G291" s="185"/>
      <c r="H291" s="186"/>
      <c r="I291" s="187"/>
      <c r="J291" s="187"/>
      <c r="K291" s="187"/>
      <c r="L291" s="196"/>
      <c r="M291" s="197"/>
      <c r="N291" s="197"/>
      <c r="O291" s="197"/>
      <c r="P291" s="200"/>
      <c r="Q291" s="197"/>
    </row>
    <row r="292" spans="1:17" s="148" customFormat="1" x14ac:dyDescent="0.3">
      <c r="A292" s="198"/>
      <c r="B292" s="199"/>
      <c r="C292" s="187"/>
      <c r="D292" s="187"/>
      <c r="E292" s="187"/>
      <c r="F292" s="187"/>
      <c r="G292" s="185"/>
      <c r="H292" s="186"/>
      <c r="I292" s="187"/>
      <c r="J292" s="187"/>
      <c r="K292" s="187"/>
      <c r="L292" s="196"/>
      <c r="M292" s="197"/>
      <c r="N292" s="197"/>
      <c r="O292" s="197"/>
      <c r="P292" s="200"/>
      <c r="Q292" s="197"/>
    </row>
    <row r="293" spans="1:17" s="148" customFormat="1" x14ac:dyDescent="0.3">
      <c r="A293" s="198"/>
      <c r="B293" s="199"/>
      <c r="C293" s="187"/>
      <c r="D293" s="187"/>
      <c r="E293" s="187"/>
      <c r="F293" s="187"/>
      <c r="G293" s="185"/>
      <c r="H293" s="186"/>
      <c r="I293" s="187"/>
      <c r="J293" s="187"/>
      <c r="K293" s="187"/>
      <c r="L293" s="196"/>
      <c r="M293" s="197"/>
      <c r="N293" s="197"/>
      <c r="O293" s="197"/>
      <c r="P293" s="200"/>
      <c r="Q293" s="197"/>
    </row>
    <row r="294" spans="1:17" s="148" customFormat="1" x14ac:dyDescent="0.3">
      <c r="A294" s="198"/>
      <c r="B294" s="199"/>
      <c r="C294" s="187"/>
      <c r="D294" s="187"/>
      <c r="E294" s="187"/>
      <c r="F294" s="187"/>
      <c r="G294" s="185"/>
      <c r="H294" s="186"/>
      <c r="I294" s="187"/>
      <c r="J294" s="187"/>
      <c r="K294" s="187"/>
      <c r="L294" s="196"/>
      <c r="M294" s="197"/>
      <c r="N294" s="197"/>
      <c r="O294" s="197"/>
      <c r="P294" s="200"/>
      <c r="Q294" s="197"/>
    </row>
    <row r="295" spans="1:17" s="148" customFormat="1" x14ac:dyDescent="0.3">
      <c r="A295" s="198"/>
      <c r="B295" s="199"/>
      <c r="C295" s="187"/>
      <c r="D295" s="187"/>
      <c r="E295" s="187"/>
      <c r="F295" s="187"/>
      <c r="G295" s="185"/>
      <c r="H295" s="186"/>
      <c r="I295" s="187"/>
      <c r="J295" s="187"/>
      <c r="K295" s="187"/>
      <c r="L295" s="196"/>
      <c r="M295" s="197"/>
      <c r="N295" s="197"/>
      <c r="O295" s="197"/>
      <c r="P295" s="200"/>
      <c r="Q295" s="197"/>
    </row>
    <row r="296" spans="1:17" s="148" customFormat="1" x14ac:dyDescent="0.3">
      <c r="A296" s="198"/>
      <c r="B296" s="199"/>
      <c r="C296" s="187"/>
      <c r="D296" s="187"/>
      <c r="E296" s="187"/>
      <c r="F296" s="187"/>
      <c r="G296" s="185"/>
      <c r="H296" s="186"/>
      <c r="I296" s="187"/>
      <c r="J296" s="187"/>
      <c r="K296" s="187"/>
      <c r="L296" s="196"/>
      <c r="M296" s="197"/>
      <c r="N296" s="197"/>
      <c r="O296" s="197"/>
      <c r="P296" s="200"/>
      <c r="Q296" s="197"/>
    </row>
    <row r="297" spans="1:17" s="148" customFormat="1" x14ac:dyDescent="0.3">
      <c r="A297" s="198"/>
      <c r="B297" s="199"/>
      <c r="C297" s="187"/>
      <c r="D297" s="187"/>
      <c r="E297" s="187"/>
      <c r="F297" s="187"/>
      <c r="G297" s="185"/>
      <c r="H297" s="186"/>
      <c r="I297" s="187"/>
      <c r="J297" s="187"/>
      <c r="K297" s="187"/>
      <c r="L297" s="196"/>
      <c r="M297" s="197"/>
      <c r="N297" s="197"/>
      <c r="O297" s="197"/>
      <c r="P297" s="200"/>
      <c r="Q297" s="197"/>
    </row>
    <row r="298" spans="1:17" s="148" customFormat="1" x14ac:dyDescent="0.3">
      <c r="A298" s="198"/>
      <c r="B298" s="199"/>
      <c r="C298" s="187"/>
      <c r="D298" s="187"/>
      <c r="E298" s="187"/>
      <c r="F298" s="187"/>
      <c r="G298" s="185"/>
      <c r="H298" s="186"/>
      <c r="I298" s="187"/>
      <c r="J298" s="187"/>
      <c r="K298" s="187"/>
      <c r="L298" s="196"/>
      <c r="M298" s="197"/>
      <c r="N298" s="197"/>
      <c r="O298" s="197"/>
      <c r="P298" s="200"/>
      <c r="Q298" s="197"/>
    </row>
    <row r="299" spans="1:17" s="148" customFormat="1" x14ac:dyDescent="0.3">
      <c r="A299" s="198"/>
      <c r="B299" s="199"/>
      <c r="C299" s="187"/>
      <c r="D299" s="187"/>
      <c r="E299" s="187"/>
      <c r="F299" s="187"/>
      <c r="G299" s="185"/>
      <c r="H299" s="186"/>
      <c r="I299" s="187"/>
      <c r="J299" s="187"/>
      <c r="K299" s="187"/>
      <c r="L299" s="196"/>
      <c r="M299" s="197"/>
      <c r="N299" s="197"/>
      <c r="O299" s="197"/>
      <c r="P299" s="200"/>
      <c r="Q299" s="197"/>
    </row>
    <row r="300" spans="1:17" s="148" customFormat="1" x14ac:dyDescent="0.3">
      <c r="A300" s="198"/>
      <c r="B300" s="199"/>
      <c r="C300" s="187"/>
      <c r="D300" s="187"/>
      <c r="E300" s="187"/>
      <c r="F300" s="187"/>
      <c r="G300" s="185"/>
      <c r="H300" s="186"/>
      <c r="I300" s="187"/>
      <c r="J300" s="187"/>
      <c r="K300" s="187"/>
      <c r="L300" s="196"/>
      <c r="M300" s="197"/>
      <c r="N300" s="197"/>
      <c r="O300" s="197"/>
      <c r="P300" s="200"/>
      <c r="Q300" s="197"/>
    </row>
    <row r="301" spans="1:17" s="148" customFormat="1" x14ac:dyDescent="0.3">
      <c r="A301" s="198"/>
      <c r="B301" s="199"/>
      <c r="C301" s="187"/>
      <c r="D301" s="187"/>
      <c r="E301" s="187"/>
      <c r="F301" s="187"/>
      <c r="G301" s="185"/>
      <c r="H301" s="186"/>
      <c r="I301" s="187"/>
      <c r="J301" s="187"/>
      <c r="K301" s="187"/>
      <c r="L301" s="196"/>
      <c r="M301" s="197"/>
      <c r="N301" s="197"/>
      <c r="O301" s="197"/>
      <c r="P301" s="200"/>
      <c r="Q301" s="197"/>
    </row>
    <row r="302" spans="1:17" s="148" customFormat="1" x14ac:dyDescent="0.3">
      <c r="A302" s="198"/>
      <c r="B302" s="199"/>
      <c r="C302" s="187"/>
      <c r="D302" s="187"/>
      <c r="E302" s="187"/>
      <c r="F302" s="187"/>
      <c r="G302" s="185"/>
      <c r="H302" s="186"/>
      <c r="I302" s="187"/>
      <c r="J302" s="187"/>
      <c r="K302" s="187"/>
      <c r="L302" s="196"/>
      <c r="M302" s="197"/>
      <c r="N302" s="197"/>
      <c r="O302" s="197"/>
      <c r="P302" s="200"/>
      <c r="Q302" s="197"/>
    </row>
    <row r="303" spans="1:17" s="148" customFormat="1" x14ac:dyDescent="0.3">
      <c r="A303" s="198"/>
      <c r="B303" s="199"/>
      <c r="C303" s="187"/>
      <c r="D303" s="187"/>
      <c r="E303" s="187"/>
      <c r="F303" s="187"/>
      <c r="G303" s="185"/>
      <c r="H303" s="186"/>
      <c r="I303" s="187"/>
      <c r="J303" s="187"/>
      <c r="K303" s="187"/>
      <c r="L303" s="196"/>
      <c r="M303" s="197"/>
      <c r="N303" s="197"/>
      <c r="O303" s="197"/>
      <c r="P303" s="200"/>
      <c r="Q303" s="197"/>
    </row>
    <row r="304" spans="1:17" s="148" customFormat="1" x14ac:dyDescent="0.3">
      <c r="A304" s="198"/>
      <c r="B304" s="199"/>
      <c r="C304" s="187"/>
      <c r="D304" s="187"/>
      <c r="E304" s="187"/>
      <c r="F304" s="187"/>
      <c r="G304" s="185"/>
      <c r="H304" s="186"/>
      <c r="I304" s="187"/>
      <c r="J304" s="187"/>
      <c r="K304" s="187"/>
      <c r="L304" s="196"/>
      <c r="M304" s="197"/>
      <c r="N304" s="197"/>
      <c r="O304" s="197"/>
      <c r="P304" s="200"/>
      <c r="Q304" s="197"/>
    </row>
    <row r="305" spans="1:17" s="148" customFormat="1" x14ac:dyDescent="0.3">
      <c r="A305" s="198"/>
      <c r="B305" s="199"/>
      <c r="C305" s="187"/>
      <c r="D305" s="187"/>
      <c r="E305" s="187"/>
      <c r="F305" s="187"/>
      <c r="G305" s="185"/>
      <c r="H305" s="186"/>
      <c r="I305" s="187"/>
      <c r="J305" s="187"/>
      <c r="K305" s="187"/>
      <c r="L305" s="196"/>
      <c r="M305" s="197"/>
      <c r="N305" s="197"/>
      <c r="O305" s="197"/>
      <c r="P305" s="200"/>
      <c r="Q305" s="197"/>
    </row>
    <row r="306" spans="1:17" s="148" customFormat="1" x14ac:dyDescent="0.3">
      <c r="A306" s="198"/>
      <c r="B306" s="199"/>
      <c r="C306" s="187"/>
      <c r="D306" s="187"/>
      <c r="E306" s="187"/>
      <c r="F306" s="187"/>
      <c r="G306" s="185"/>
      <c r="H306" s="186"/>
      <c r="I306" s="187"/>
      <c r="J306" s="187"/>
      <c r="K306" s="187"/>
      <c r="L306" s="196"/>
      <c r="M306" s="197"/>
      <c r="N306" s="197"/>
      <c r="O306" s="197"/>
      <c r="P306" s="200"/>
      <c r="Q306" s="197"/>
    </row>
    <row r="307" spans="1:17" s="148" customFormat="1" x14ac:dyDescent="0.3">
      <c r="A307" s="198"/>
      <c r="B307" s="199"/>
      <c r="C307" s="187"/>
      <c r="D307" s="187"/>
      <c r="E307" s="187"/>
      <c r="F307" s="187"/>
      <c r="G307" s="185"/>
      <c r="H307" s="186"/>
      <c r="I307" s="187"/>
      <c r="J307" s="187"/>
      <c r="K307" s="187"/>
      <c r="L307" s="196"/>
      <c r="M307" s="197"/>
      <c r="N307" s="197"/>
      <c r="O307" s="197"/>
      <c r="P307" s="200"/>
      <c r="Q307" s="197"/>
    </row>
    <row r="308" spans="1:17" s="148" customFormat="1" x14ac:dyDescent="0.3">
      <c r="A308" s="198"/>
      <c r="B308" s="199"/>
      <c r="C308" s="187"/>
      <c r="D308" s="187"/>
      <c r="E308" s="187"/>
      <c r="F308" s="187"/>
      <c r="G308" s="185"/>
      <c r="H308" s="186"/>
      <c r="I308" s="187"/>
      <c r="J308" s="187"/>
      <c r="K308" s="187"/>
      <c r="L308" s="196"/>
      <c r="M308" s="197"/>
      <c r="N308" s="197"/>
      <c r="O308" s="197"/>
      <c r="P308" s="200"/>
      <c r="Q308" s="197"/>
    </row>
    <row r="309" spans="1:17" s="148" customFormat="1" x14ac:dyDescent="0.3">
      <c r="A309" s="198"/>
      <c r="B309" s="199"/>
      <c r="C309" s="187"/>
      <c r="D309" s="187"/>
      <c r="E309" s="187"/>
      <c r="F309" s="187"/>
      <c r="G309" s="185"/>
      <c r="H309" s="186"/>
      <c r="I309" s="187"/>
      <c r="J309" s="187"/>
      <c r="K309" s="187"/>
      <c r="L309" s="196"/>
      <c r="M309" s="197"/>
      <c r="N309" s="197"/>
      <c r="O309" s="197"/>
      <c r="P309" s="200"/>
      <c r="Q309" s="197"/>
    </row>
    <row r="310" spans="1:17" s="148" customFormat="1" x14ac:dyDescent="0.3">
      <c r="A310" s="198"/>
      <c r="B310" s="199"/>
      <c r="C310" s="187"/>
      <c r="D310" s="187"/>
      <c r="E310" s="187"/>
      <c r="F310" s="187"/>
      <c r="G310" s="185"/>
      <c r="H310" s="186"/>
      <c r="I310" s="187"/>
      <c r="J310" s="187"/>
      <c r="K310" s="187"/>
      <c r="L310" s="196"/>
      <c r="M310" s="197"/>
      <c r="N310" s="197"/>
      <c r="O310" s="197"/>
      <c r="P310" s="200"/>
      <c r="Q310" s="197"/>
    </row>
    <row r="311" spans="1:17" s="148" customFormat="1" x14ac:dyDescent="0.3">
      <c r="A311" s="198"/>
      <c r="B311" s="199"/>
      <c r="C311" s="187"/>
      <c r="D311" s="187"/>
      <c r="E311" s="187"/>
      <c r="F311" s="187"/>
      <c r="G311" s="185"/>
      <c r="H311" s="186"/>
      <c r="I311" s="187"/>
      <c r="J311" s="187"/>
      <c r="K311" s="187"/>
      <c r="L311" s="196"/>
      <c r="M311" s="197"/>
      <c r="N311" s="197"/>
      <c r="O311" s="197"/>
      <c r="P311" s="200"/>
      <c r="Q311" s="197"/>
    </row>
    <row r="312" spans="1:17" s="148" customFormat="1" x14ac:dyDescent="0.3">
      <c r="A312" s="198"/>
      <c r="B312" s="199"/>
      <c r="C312" s="187"/>
      <c r="D312" s="187"/>
      <c r="E312" s="187"/>
      <c r="F312" s="187"/>
      <c r="G312" s="185"/>
      <c r="H312" s="186"/>
      <c r="I312" s="187"/>
      <c r="J312" s="187"/>
      <c r="K312" s="187"/>
      <c r="L312" s="196"/>
      <c r="M312" s="197"/>
      <c r="N312" s="197"/>
      <c r="O312" s="197"/>
      <c r="P312" s="200"/>
      <c r="Q312" s="197"/>
    </row>
    <row r="313" spans="1:17" s="148" customFormat="1" x14ac:dyDescent="0.3">
      <c r="A313" s="198"/>
      <c r="B313" s="199"/>
      <c r="C313" s="187"/>
      <c r="D313" s="187"/>
      <c r="E313" s="187"/>
      <c r="F313" s="187"/>
      <c r="G313" s="185"/>
      <c r="H313" s="186"/>
      <c r="I313" s="187"/>
      <c r="J313" s="187"/>
      <c r="K313" s="187"/>
      <c r="L313" s="196"/>
      <c r="M313" s="197"/>
      <c r="N313" s="197"/>
      <c r="O313" s="197"/>
      <c r="P313" s="200"/>
      <c r="Q313" s="197"/>
    </row>
    <row r="314" spans="1:17" s="148" customFormat="1" x14ac:dyDescent="0.3">
      <c r="A314" s="198"/>
      <c r="B314" s="199"/>
      <c r="C314" s="187"/>
      <c r="D314" s="187"/>
      <c r="E314" s="187"/>
      <c r="F314" s="187"/>
      <c r="G314" s="185"/>
      <c r="H314" s="186"/>
      <c r="I314" s="187"/>
      <c r="J314" s="187"/>
      <c r="K314" s="187"/>
      <c r="L314" s="196"/>
      <c r="M314" s="197"/>
      <c r="N314" s="197"/>
      <c r="O314" s="197"/>
      <c r="P314" s="200"/>
      <c r="Q314" s="197"/>
    </row>
    <row r="315" spans="1:17" s="148" customFormat="1" x14ac:dyDescent="0.3">
      <c r="A315" s="198"/>
      <c r="B315" s="199"/>
      <c r="C315" s="187"/>
      <c r="D315" s="187"/>
      <c r="E315" s="187"/>
      <c r="F315" s="187"/>
      <c r="G315" s="185"/>
      <c r="H315" s="186"/>
      <c r="I315" s="187"/>
      <c r="J315" s="187"/>
      <c r="K315" s="187"/>
      <c r="L315" s="196"/>
      <c r="M315" s="197"/>
      <c r="N315" s="197"/>
      <c r="O315" s="197"/>
      <c r="P315" s="200"/>
      <c r="Q315" s="197"/>
    </row>
    <row r="316" spans="1:17" s="148" customFormat="1" x14ac:dyDescent="0.3">
      <c r="A316" s="198"/>
      <c r="B316" s="199"/>
      <c r="C316" s="187"/>
      <c r="D316" s="187"/>
      <c r="E316" s="187"/>
      <c r="F316" s="187"/>
      <c r="G316" s="185"/>
      <c r="H316" s="186"/>
      <c r="I316" s="187"/>
      <c r="J316" s="187"/>
      <c r="K316" s="187"/>
      <c r="L316" s="196"/>
      <c r="M316" s="197"/>
      <c r="N316" s="197"/>
      <c r="O316" s="197"/>
      <c r="P316" s="200"/>
      <c r="Q316" s="197"/>
    </row>
    <row r="317" spans="1:17" s="148" customFormat="1" x14ac:dyDescent="0.3">
      <c r="A317" s="198"/>
      <c r="B317" s="199"/>
      <c r="C317" s="187"/>
      <c r="D317" s="187"/>
      <c r="E317" s="187"/>
      <c r="F317" s="187"/>
      <c r="G317" s="185"/>
      <c r="H317" s="186"/>
      <c r="I317" s="187"/>
      <c r="J317" s="187"/>
      <c r="K317" s="187"/>
      <c r="L317" s="196"/>
      <c r="M317" s="197"/>
      <c r="N317" s="197"/>
      <c r="O317" s="197"/>
      <c r="P317" s="200"/>
      <c r="Q317" s="197"/>
    </row>
    <row r="318" spans="1:17" s="148" customFormat="1" x14ac:dyDescent="0.3">
      <c r="A318" s="198"/>
      <c r="B318" s="199"/>
      <c r="C318" s="187"/>
      <c r="D318" s="187"/>
      <c r="E318" s="187"/>
      <c r="F318" s="187"/>
      <c r="G318" s="185"/>
      <c r="H318" s="186"/>
      <c r="I318" s="187"/>
      <c r="J318" s="187"/>
      <c r="K318" s="187"/>
      <c r="L318" s="196"/>
      <c r="M318" s="197"/>
      <c r="N318" s="197"/>
      <c r="O318" s="197"/>
      <c r="P318" s="200"/>
      <c r="Q318" s="197"/>
    </row>
    <row r="319" spans="1:17" s="148" customFormat="1" x14ac:dyDescent="0.3">
      <c r="A319" s="198"/>
      <c r="B319" s="199"/>
      <c r="C319" s="187"/>
      <c r="D319" s="187"/>
      <c r="E319" s="187"/>
      <c r="F319" s="187"/>
      <c r="G319" s="185"/>
      <c r="H319" s="186"/>
      <c r="I319" s="187"/>
      <c r="J319" s="187"/>
      <c r="K319" s="187"/>
      <c r="L319" s="196"/>
      <c r="M319" s="197"/>
      <c r="N319" s="197"/>
      <c r="O319" s="197"/>
      <c r="P319" s="200"/>
      <c r="Q319" s="197"/>
    </row>
    <row r="320" spans="1:17" s="148" customFormat="1" x14ac:dyDescent="0.3">
      <c r="A320" s="198"/>
      <c r="B320" s="199"/>
      <c r="C320" s="187"/>
      <c r="D320" s="187"/>
      <c r="E320" s="187"/>
      <c r="F320" s="187"/>
      <c r="G320" s="185"/>
      <c r="H320" s="186"/>
      <c r="I320" s="187"/>
      <c r="J320" s="187"/>
      <c r="K320" s="187"/>
      <c r="L320" s="196"/>
      <c r="M320" s="197"/>
      <c r="N320" s="197"/>
      <c r="O320" s="197"/>
      <c r="P320" s="200"/>
      <c r="Q320" s="197"/>
    </row>
    <row r="321" spans="1:17" s="148" customFormat="1" x14ac:dyDescent="0.3">
      <c r="A321" s="198"/>
      <c r="B321" s="199"/>
      <c r="C321" s="187"/>
      <c r="D321" s="187"/>
      <c r="E321" s="187"/>
      <c r="F321" s="187"/>
      <c r="G321" s="185"/>
      <c r="H321" s="186"/>
      <c r="I321" s="187"/>
      <c r="J321" s="187"/>
      <c r="K321" s="187"/>
      <c r="L321" s="196"/>
      <c r="M321" s="197"/>
      <c r="N321" s="197"/>
      <c r="O321" s="197"/>
      <c r="P321" s="200"/>
      <c r="Q321" s="197"/>
    </row>
    <row r="322" spans="1:17" s="148" customFormat="1" x14ac:dyDescent="0.3">
      <c r="A322" s="198"/>
      <c r="B322" s="199"/>
      <c r="C322" s="187"/>
      <c r="D322" s="187"/>
      <c r="E322" s="187"/>
      <c r="F322" s="187"/>
      <c r="G322" s="185"/>
      <c r="H322" s="186"/>
      <c r="I322" s="187"/>
      <c r="J322" s="187"/>
      <c r="K322" s="187"/>
      <c r="L322" s="196"/>
      <c r="M322" s="197"/>
      <c r="N322" s="197"/>
      <c r="O322" s="197"/>
      <c r="P322" s="200"/>
      <c r="Q322" s="197"/>
    </row>
    <row r="323" spans="1:17" s="148" customFormat="1" x14ac:dyDescent="0.3">
      <c r="A323" s="198"/>
      <c r="B323" s="199"/>
      <c r="C323" s="187"/>
      <c r="D323" s="187"/>
      <c r="E323" s="187"/>
      <c r="F323" s="187"/>
      <c r="G323" s="185"/>
      <c r="H323" s="186"/>
      <c r="I323" s="187"/>
      <c r="J323" s="187"/>
      <c r="K323" s="187"/>
      <c r="L323" s="196"/>
      <c r="M323" s="197"/>
      <c r="N323" s="197"/>
      <c r="O323" s="197"/>
      <c r="P323" s="200"/>
      <c r="Q323" s="197"/>
    </row>
    <row r="324" spans="1:17" s="148" customFormat="1" x14ac:dyDescent="0.3">
      <c r="A324" s="198"/>
      <c r="B324" s="199"/>
      <c r="C324" s="187"/>
      <c r="D324" s="187"/>
      <c r="E324" s="187"/>
      <c r="F324" s="187"/>
      <c r="G324" s="185"/>
      <c r="H324" s="186"/>
      <c r="I324" s="187"/>
      <c r="J324" s="187"/>
      <c r="K324" s="187"/>
      <c r="L324" s="196"/>
      <c r="M324" s="197"/>
      <c r="N324" s="197"/>
      <c r="O324" s="197"/>
      <c r="P324" s="200"/>
      <c r="Q324" s="197"/>
    </row>
    <row r="325" spans="1:17" s="148" customFormat="1" x14ac:dyDescent="0.3">
      <c r="A325" s="198"/>
      <c r="B325" s="199"/>
      <c r="C325" s="187"/>
      <c r="D325" s="187"/>
      <c r="E325" s="187"/>
      <c r="F325" s="187"/>
      <c r="G325" s="185"/>
      <c r="H325" s="186"/>
      <c r="I325" s="187"/>
      <c r="J325" s="187"/>
      <c r="K325" s="187"/>
      <c r="L325" s="196"/>
      <c r="M325" s="197"/>
      <c r="N325" s="197"/>
      <c r="O325" s="197"/>
      <c r="P325" s="200"/>
      <c r="Q325" s="197"/>
    </row>
    <row r="326" spans="1:17" s="148" customFormat="1" x14ac:dyDescent="0.3">
      <c r="A326" s="198"/>
      <c r="B326" s="199"/>
      <c r="C326" s="187"/>
      <c r="D326" s="187"/>
      <c r="E326" s="187"/>
      <c r="F326" s="187"/>
      <c r="G326" s="185"/>
      <c r="H326" s="186"/>
      <c r="I326" s="187"/>
      <c r="J326" s="187"/>
      <c r="K326" s="187"/>
      <c r="L326" s="196"/>
      <c r="M326" s="197"/>
      <c r="N326" s="197"/>
      <c r="O326" s="197"/>
      <c r="P326" s="200"/>
      <c r="Q326" s="197"/>
    </row>
    <row r="327" spans="1:17" s="148" customFormat="1" x14ac:dyDescent="0.3">
      <c r="A327" s="198"/>
      <c r="B327" s="199"/>
      <c r="C327" s="187"/>
      <c r="D327" s="187"/>
      <c r="E327" s="187"/>
      <c r="F327" s="187"/>
      <c r="G327" s="185"/>
      <c r="H327" s="186"/>
      <c r="I327" s="187"/>
      <c r="J327" s="187"/>
      <c r="K327" s="187"/>
      <c r="L327" s="196"/>
      <c r="M327" s="197"/>
      <c r="N327" s="197"/>
      <c r="O327" s="197"/>
      <c r="P327" s="200"/>
      <c r="Q327" s="197"/>
    </row>
    <row r="328" spans="1:17" s="148" customFormat="1" x14ac:dyDescent="0.3">
      <c r="A328" s="198"/>
      <c r="B328" s="199"/>
      <c r="C328" s="187"/>
      <c r="D328" s="187"/>
      <c r="E328" s="187"/>
      <c r="F328" s="187"/>
      <c r="G328" s="185"/>
      <c r="H328" s="186"/>
      <c r="I328" s="187"/>
      <c r="J328" s="187"/>
      <c r="K328" s="187"/>
      <c r="L328" s="196"/>
      <c r="M328" s="197"/>
      <c r="N328" s="197"/>
      <c r="O328" s="197"/>
      <c r="P328" s="200"/>
      <c r="Q328" s="197"/>
    </row>
    <row r="329" spans="1:17" s="148" customFormat="1" x14ac:dyDescent="0.3">
      <c r="A329" s="198"/>
      <c r="B329" s="199"/>
      <c r="C329" s="187"/>
      <c r="D329" s="187"/>
      <c r="E329" s="187"/>
      <c r="F329" s="187"/>
      <c r="G329" s="185"/>
      <c r="H329" s="186"/>
      <c r="I329" s="187"/>
      <c r="J329" s="187"/>
      <c r="K329" s="187"/>
      <c r="L329" s="196"/>
      <c r="M329" s="197"/>
      <c r="N329" s="197"/>
      <c r="O329" s="197"/>
      <c r="P329" s="200"/>
      <c r="Q329" s="197"/>
    </row>
    <row r="330" spans="1:17" s="148" customFormat="1" x14ac:dyDescent="0.3">
      <c r="A330" s="198"/>
      <c r="B330" s="199"/>
      <c r="C330" s="187"/>
      <c r="D330" s="187"/>
      <c r="E330" s="187"/>
      <c r="F330" s="187"/>
      <c r="G330" s="185"/>
      <c r="H330" s="186"/>
      <c r="I330" s="187"/>
      <c r="J330" s="187"/>
      <c r="K330" s="187"/>
      <c r="L330" s="196"/>
      <c r="M330" s="197"/>
      <c r="N330" s="197"/>
      <c r="O330" s="197"/>
      <c r="P330" s="200"/>
      <c r="Q330" s="197"/>
    </row>
    <row r="331" spans="1:17" s="148" customFormat="1" x14ac:dyDescent="0.3">
      <c r="A331" s="198"/>
      <c r="B331" s="199"/>
      <c r="C331" s="187"/>
      <c r="D331" s="187"/>
      <c r="E331" s="187"/>
      <c r="F331" s="187"/>
      <c r="G331" s="185"/>
      <c r="H331" s="186"/>
      <c r="I331" s="187"/>
      <c r="J331" s="187"/>
      <c r="K331" s="187"/>
      <c r="L331" s="196"/>
      <c r="M331" s="197"/>
      <c r="N331" s="197"/>
      <c r="O331" s="197"/>
      <c r="P331" s="200"/>
      <c r="Q331" s="197"/>
    </row>
    <row r="332" spans="1:17" s="148" customFormat="1" x14ac:dyDescent="0.3">
      <c r="A332" s="198"/>
      <c r="B332" s="199"/>
      <c r="C332" s="187"/>
      <c r="D332" s="187"/>
      <c r="E332" s="187"/>
      <c r="F332" s="187"/>
      <c r="G332" s="185"/>
      <c r="H332" s="186"/>
      <c r="I332" s="187"/>
      <c r="J332" s="187"/>
      <c r="K332" s="187"/>
      <c r="L332" s="196"/>
      <c r="M332" s="197"/>
      <c r="N332" s="197"/>
      <c r="O332" s="197"/>
      <c r="P332" s="200"/>
      <c r="Q332" s="197"/>
    </row>
    <row r="333" spans="1:17" s="148" customFormat="1" x14ac:dyDescent="0.3">
      <c r="A333" s="198"/>
      <c r="B333" s="199"/>
      <c r="C333" s="187"/>
      <c r="D333" s="187"/>
      <c r="E333" s="187"/>
      <c r="F333" s="187"/>
      <c r="G333" s="185"/>
      <c r="H333" s="186"/>
      <c r="I333" s="187"/>
      <c r="J333" s="187"/>
      <c r="K333" s="187"/>
      <c r="L333" s="196"/>
      <c r="M333" s="197"/>
      <c r="N333" s="197"/>
      <c r="O333" s="197"/>
      <c r="P333" s="200"/>
      <c r="Q333" s="197"/>
    </row>
    <row r="334" spans="1:17" s="148" customFormat="1" x14ac:dyDescent="0.3">
      <c r="A334" s="198"/>
      <c r="B334" s="199"/>
      <c r="C334" s="187"/>
      <c r="D334" s="187"/>
      <c r="E334" s="187"/>
      <c r="F334" s="187"/>
      <c r="G334" s="185"/>
      <c r="H334" s="186"/>
      <c r="I334" s="187"/>
      <c r="J334" s="187"/>
      <c r="K334" s="187"/>
      <c r="L334" s="196"/>
      <c r="M334" s="197"/>
      <c r="N334" s="197"/>
      <c r="O334" s="197"/>
      <c r="P334" s="200"/>
      <c r="Q334" s="197"/>
    </row>
    <row r="335" spans="1:17" s="148" customFormat="1" x14ac:dyDescent="0.3">
      <c r="A335" s="198"/>
      <c r="B335" s="199"/>
      <c r="C335" s="187"/>
      <c r="D335" s="187"/>
      <c r="E335" s="187"/>
      <c r="F335" s="187"/>
      <c r="G335" s="185"/>
      <c r="H335" s="186"/>
      <c r="I335" s="187"/>
      <c r="J335" s="187"/>
      <c r="K335" s="187"/>
      <c r="L335" s="196"/>
      <c r="M335" s="197"/>
      <c r="N335" s="197"/>
      <c r="O335" s="197"/>
      <c r="P335" s="200"/>
      <c r="Q335" s="197"/>
    </row>
    <row r="336" spans="1:17" s="148" customFormat="1" x14ac:dyDescent="0.3">
      <c r="A336" s="198"/>
      <c r="B336" s="199"/>
      <c r="C336" s="187"/>
      <c r="D336" s="187"/>
      <c r="E336" s="187"/>
      <c r="F336" s="187"/>
      <c r="G336" s="185"/>
      <c r="H336" s="186"/>
      <c r="I336" s="187"/>
      <c r="J336" s="187"/>
      <c r="K336" s="187"/>
      <c r="L336" s="196"/>
      <c r="M336" s="197"/>
      <c r="N336" s="197"/>
      <c r="O336" s="197"/>
      <c r="P336" s="200"/>
      <c r="Q336" s="197"/>
    </row>
    <row r="337" spans="1:17" s="148" customFormat="1" x14ac:dyDescent="0.3">
      <c r="A337" s="198"/>
      <c r="B337" s="199"/>
      <c r="C337" s="187"/>
      <c r="D337" s="187"/>
      <c r="E337" s="187"/>
      <c r="F337" s="187"/>
      <c r="G337" s="185"/>
      <c r="H337" s="186"/>
      <c r="I337" s="187"/>
      <c r="J337" s="187"/>
      <c r="K337" s="187"/>
      <c r="L337" s="196"/>
      <c r="M337" s="197"/>
      <c r="N337" s="197"/>
      <c r="O337" s="197"/>
      <c r="P337" s="200"/>
      <c r="Q337" s="197"/>
    </row>
    <row r="338" spans="1:17" s="148" customFormat="1" x14ac:dyDescent="0.3">
      <c r="A338" s="198"/>
      <c r="B338" s="199"/>
      <c r="C338" s="187"/>
      <c r="D338" s="187"/>
      <c r="E338" s="187"/>
      <c r="F338" s="187"/>
      <c r="G338" s="185"/>
      <c r="H338" s="186"/>
      <c r="I338" s="187"/>
      <c r="J338" s="187"/>
      <c r="K338" s="187"/>
      <c r="L338" s="196"/>
      <c r="M338" s="197"/>
      <c r="N338" s="197"/>
      <c r="O338" s="197"/>
      <c r="P338" s="200"/>
      <c r="Q338" s="197"/>
    </row>
    <row r="339" spans="1:17" s="148" customFormat="1" x14ac:dyDescent="0.3">
      <c r="A339" s="198"/>
      <c r="B339" s="199"/>
      <c r="C339" s="187"/>
      <c r="D339" s="187"/>
      <c r="E339" s="187"/>
      <c r="F339" s="187"/>
      <c r="G339" s="185"/>
      <c r="H339" s="186"/>
      <c r="I339" s="187"/>
      <c r="J339" s="187"/>
      <c r="K339" s="187"/>
      <c r="L339" s="196"/>
      <c r="M339" s="197"/>
      <c r="N339" s="197"/>
      <c r="O339" s="197"/>
      <c r="P339" s="200"/>
      <c r="Q339" s="197"/>
    </row>
    <row r="340" spans="1:17" s="148" customFormat="1" x14ac:dyDescent="0.3">
      <c r="A340" s="198"/>
      <c r="B340" s="199"/>
      <c r="C340" s="187"/>
      <c r="D340" s="187"/>
      <c r="E340" s="187"/>
      <c r="F340" s="187"/>
      <c r="G340" s="185"/>
      <c r="H340" s="186"/>
      <c r="I340" s="187"/>
      <c r="J340" s="187"/>
      <c r="K340" s="187"/>
      <c r="L340" s="196"/>
      <c r="M340" s="197"/>
      <c r="N340" s="197"/>
      <c r="O340" s="197"/>
      <c r="P340" s="200"/>
      <c r="Q340" s="197"/>
    </row>
    <row r="341" spans="1:17" s="148" customFormat="1" x14ac:dyDescent="0.3">
      <c r="A341" s="198"/>
      <c r="B341" s="199"/>
      <c r="C341" s="187"/>
      <c r="D341" s="187"/>
      <c r="E341" s="187"/>
      <c r="F341" s="187"/>
      <c r="G341" s="185"/>
      <c r="H341" s="186"/>
      <c r="I341" s="187"/>
      <c r="J341" s="187"/>
      <c r="K341" s="187"/>
      <c r="L341" s="196"/>
      <c r="M341" s="197"/>
      <c r="N341" s="197"/>
      <c r="O341" s="197"/>
      <c r="P341" s="200"/>
      <c r="Q341" s="197"/>
    </row>
    <row r="342" spans="1:17" s="148" customFormat="1" x14ac:dyDescent="0.3">
      <c r="A342" s="198"/>
      <c r="B342" s="199"/>
      <c r="C342" s="187"/>
      <c r="D342" s="187"/>
      <c r="E342" s="187"/>
      <c r="F342" s="187"/>
      <c r="G342" s="185"/>
      <c r="H342" s="186"/>
      <c r="I342" s="187"/>
      <c r="J342" s="187"/>
      <c r="K342" s="187"/>
      <c r="L342" s="196"/>
      <c r="M342" s="197"/>
      <c r="N342" s="197"/>
      <c r="O342" s="197"/>
      <c r="P342" s="200"/>
      <c r="Q342" s="197"/>
    </row>
    <row r="343" spans="1:17" s="148" customFormat="1" x14ac:dyDescent="0.3">
      <c r="A343" s="198"/>
      <c r="B343" s="199"/>
      <c r="C343" s="187"/>
      <c r="D343" s="187"/>
      <c r="E343" s="187"/>
      <c r="F343" s="187"/>
      <c r="G343" s="185"/>
      <c r="H343" s="186"/>
      <c r="I343" s="187"/>
      <c r="J343" s="187"/>
      <c r="K343" s="187"/>
      <c r="L343" s="196"/>
      <c r="M343" s="197"/>
      <c r="N343" s="197"/>
      <c r="O343" s="197"/>
      <c r="P343" s="200"/>
      <c r="Q343" s="197"/>
    </row>
    <row r="344" spans="1:17" s="148" customFormat="1" x14ac:dyDescent="0.3">
      <c r="A344" s="198"/>
      <c r="B344" s="199"/>
      <c r="C344" s="187"/>
      <c r="D344" s="187"/>
      <c r="E344" s="187"/>
      <c r="F344" s="187"/>
      <c r="G344" s="185"/>
      <c r="H344" s="186"/>
      <c r="I344" s="187"/>
      <c r="J344" s="187"/>
      <c r="K344" s="187"/>
      <c r="L344" s="196"/>
      <c r="M344" s="197"/>
      <c r="N344" s="197"/>
      <c r="O344" s="197"/>
      <c r="P344" s="200"/>
      <c r="Q344" s="197"/>
    </row>
    <row r="345" spans="1:17" s="148" customFormat="1" x14ac:dyDescent="0.3">
      <c r="A345" s="198"/>
      <c r="B345" s="199"/>
      <c r="C345" s="187"/>
      <c r="D345" s="187"/>
      <c r="E345" s="187"/>
      <c r="F345" s="187"/>
      <c r="G345" s="185"/>
      <c r="H345" s="186"/>
      <c r="I345" s="187"/>
      <c r="J345" s="187"/>
      <c r="K345" s="187"/>
      <c r="L345" s="196"/>
      <c r="M345" s="197"/>
      <c r="N345" s="197"/>
      <c r="O345" s="197"/>
      <c r="P345" s="200"/>
      <c r="Q345" s="197"/>
    </row>
    <row r="346" spans="1:17" s="148" customFormat="1" x14ac:dyDescent="0.3">
      <c r="A346" s="198"/>
      <c r="B346" s="199"/>
      <c r="C346" s="187"/>
      <c r="D346" s="187"/>
      <c r="E346" s="187"/>
      <c r="F346" s="187"/>
      <c r="G346" s="185"/>
      <c r="H346" s="186"/>
      <c r="I346" s="187"/>
      <c r="J346" s="187"/>
      <c r="K346" s="187"/>
      <c r="L346" s="196"/>
      <c r="M346" s="197"/>
      <c r="N346" s="197"/>
      <c r="O346" s="197"/>
      <c r="P346" s="200"/>
      <c r="Q346" s="197"/>
    </row>
    <row r="347" spans="1:17" s="148" customFormat="1" x14ac:dyDescent="0.3">
      <c r="A347" s="198"/>
      <c r="B347" s="199"/>
      <c r="C347" s="187"/>
      <c r="D347" s="187"/>
      <c r="E347" s="187"/>
      <c r="F347" s="187"/>
      <c r="G347" s="185"/>
      <c r="H347" s="186"/>
      <c r="I347" s="187"/>
      <c r="J347" s="187"/>
      <c r="K347" s="187"/>
      <c r="L347" s="196"/>
      <c r="M347" s="197"/>
      <c r="N347" s="197"/>
      <c r="O347" s="197"/>
      <c r="P347" s="200"/>
      <c r="Q347" s="197"/>
    </row>
    <row r="348" spans="1:17" s="148" customFormat="1" x14ac:dyDescent="0.3">
      <c r="A348" s="198"/>
      <c r="B348" s="199"/>
      <c r="C348" s="187"/>
      <c r="D348" s="187"/>
      <c r="E348" s="187"/>
      <c r="F348" s="187"/>
      <c r="G348" s="185"/>
      <c r="H348" s="186"/>
      <c r="I348" s="187"/>
      <c r="J348" s="187"/>
      <c r="K348" s="187"/>
      <c r="L348" s="196"/>
      <c r="M348" s="197"/>
      <c r="N348" s="197"/>
      <c r="O348" s="197"/>
      <c r="P348" s="200"/>
      <c r="Q348" s="197"/>
    </row>
    <row r="349" spans="1:17" s="148" customFormat="1" x14ac:dyDescent="0.3">
      <c r="A349" s="198"/>
      <c r="B349" s="199"/>
      <c r="C349" s="187"/>
      <c r="D349" s="187"/>
      <c r="E349" s="187"/>
      <c r="F349" s="187"/>
      <c r="G349" s="185"/>
      <c r="H349" s="186"/>
      <c r="I349" s="187"/>
      <c r="J349" s="187"/>
      <c r="K349" s="187"/>
      <c r="L349" s="196"/>
      <c r="M349" s="197"/>
      <c r="N349" s="197"/>
      <c r="O349" s="197"/>
      <c r="P349" s="200"/>
      <c r="Q349" s="197"/>
    </row>
    <row r="350" spans="1:17" s="148" customFormat="1" x14ac:dyDescent="0.3">
      <c r="A350" s="198"/>
      <c r="B350" s="199"/>
      <c r="C350" s="187"/>
      <c r="D350" s="187"/>
      <c r="E350" s="187"/>
      <c r="F350" s="187"/>
      <c r="G350" s="185"/>
      <c r="H350" s="186"/>
      <c r="I350" s="187"/>
      <c r="J350" s="187"/>
      <c r="K350" s="187"/>
      <c r="L350" s="196"/>
      <c r="M350" s="197"/>
      <c r="N350" s="197"/>
      <c r="O350" s="197"/>
      <c r="P350" s="200"/>
      <c r="Q350" s="197"/>
    </row>
    <row r="351" spans="1:17" s="148" customFormat="1" x14ac:dyDescent="0.3">
      <c r="A351" s="198"/>
      <c r="B351" s="199"/>
      <c r="C351" s="187"/>
      <c r="D351" s="187"/>
      <c r="E351" s="187"/>
      <c r="F351" s="187"/>
      <c r="G351" s="185"/>
      <c r="H351" s="186"/>
      <c r="I351" s="187"/>
      <c r="J351" s="187"/>
      <c r="K351" s="187"/>
      <c r="L351" s="196"/>
      <c r="M351" s="197"/>
      <c r="N351" s="197"/>
      <c r="O351" s="197"/>
      <c r="P351" s="200"/>
      <c r="Q351" s="197"/>
    </row>
    <row r="352" spans="1:17" s="148" customFormat="1" x14ac:dyDescent="0.3">
      <c r="A352" s="198"/>
      <c r="B352" s="199"/>
      <c r="C352" s="187"/>
      <c r="D352" s="187"/>
      <c r="E352" s="187"/>
      <c r="F352" s="187"/>
      <c r="G352" s="185"/>
      <c r="H352" s="186"/>
      <c r="I352" s="187"/>
      <c r="J352" s="187"/>
      <c r="K352" s="187"/>
      <c r="L352" s="196"/>
      <c r="M352" s="197"/>
      <c r="N352" s="197"/>
      <c r="O352" s="197"/>
      <c r="P352" s="200"/>
      <c r="Q352" s="197"/>
    </row>
  </sheetData>
  <mergeCells count="29">
    <mergeCell ref="O9:O10"/>
    <mergeCell ref="P9:P10"/>
    <mergeCell ref="P13:P14"/>
    <mergeCell ref="A17:A24"/>
    <mergeCell ref="B17:B24"/>
    <mergeCell ref="E17:E24"/>
    <mergeCell ref="A13:A14"/>
    <mergeCell ref="B13:B14"/>
    <mergeCell ref="L13:L14"/>
    <mergeCell ref="M13:M14"/>
    <mergeCell ref="N13:N14"/>
    <mergeCell ref="O13:O14"/>
    <mergeCell ref="A9:A10"/>
    <mergeCell ref="B9:B10"/>
    <mergeCell ref="L9:L10"/>
    <mergeCell ref="M9:M10"/>
    <mergeCell ref="N9:N10"/>
    <mergeCell ref="A1:Q2"/>
    <mergeCell ref="A3:A5"/>
    <mergeCell ref="B3:B5"/>
    <mergeCell ref="C3:C5"/>
    <mergeCell ref="D3:D5"/>
    <mergeCell ref="E3:E5"/>
    <mergeCell ref="F3:F5"/>
    <mergeCell ref="G3:G5"/>
    <mergeCell ref="H3:J4"/>
    <mergeCell ref="K3:K5"/>
    <mergeCell ref="L3:P4"/>
    <mergeCell ref="Q3:Q5"/>
  </mergeCells>
  <conditionalFormatting sqref="B26:B1048576 B3:B5 M6:M9 M11:M13 M15:M25">
    <cfRule type="duplicateValues" dxfId="162" priority="4"/>
  </conditionalFormatting>
  <conditionalFormatting sqref="B15 B6:B9 B11:B13">
    <cfRule type="duplicateValues" dxfId="161" priority="2"/>
  </conditionalFormatting>
  <conditionalFormatting sqref="B16">
    <cfRule type="duplicateValues" dxfId="160" priority="3"/>
  </conditionalFormatting>
  <conditionalFormatting sqref="B17">
    <cfRule type="duplicateValues" dxfId="159" priority="1"/>
  </conditionalFormatting>
  <pageMargins left="0.19685039370078741" right="0.19685039370078741" top="0.27559055118110237" bottom="0.23622047244094491" header="0.27559055118110237" footer="0.31496062992125984"/>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4"/>
  <sheetViews>
    <sheetView tabSelected="1" zoomScale="45" zoomScaleNormal="45" zoomScaleSheetLayoutView="40" workbookViewId="0">
      <pane xSplit="4" ySplit="5" topLeftCell="E87" activePane="bottomRight" state="frozen"/>
      <selection pane="topRight" activeCell="E1" sqref="E1"/>
      <selection pane="bottomLeft" activeCell="A6" sqref="A6"/>
      <selection pane="bottomRight" activeCell="AC15" sqref="AC15"/>
    </sheetView>
  </sheetViews>
  <sheetFormatPr defaultColWidth="9.140625" defaultRowHeight="18.75" x14ac:dyDescent="0.3"/>
  <cols>
    <col min="1" max="1" width="9.28515625" style="247" customWidth="1"/>
    <col min="2" max="2" width="28.42578125" style="202" customWidth="1"/>
    <col min="3" max="4" width="9.140625" style="203" customWidth="1"/>
    <col min="5" max="5" width="14.7109375" style="203" customWidth="1"/>
    <col min="6" max="6" width="8" style="203" customWidth="1"/>
    <col min="7" max="7" width="13.5703125" style="204" customWidth="1"/>
    <col min="8" max="8" width="14" style="205" customWidth="1"/>
    <col min="9" max="9" width="12.42578125" style="203" customWidth="1"/>
    <col min="10" max="10" width="16.42578125" style="203" customWidth="1"/>
    <col min="11" max="11" width="14.28515625" style="203" customWidth="1"/>
    <col min="12" max="12" width="35.7109375" style="248" customWidth="1"/>
    <col min="13" max="13" width="17.7109375" style="249" customWidth="1"/>
    <col min="14" max="14" width="15.28515625" style="249" customWidth="1"/>
    <col min="15" max="15" width="14.28515625" style="250" customWidth="1"/>
    <col min="16" max="16" width="19.28515625" style="249" customWidth="1"/>
    <col min="17" max="17" width="11.85546875" style="251" customWidth="1"/>
    <col min="18" max="18" width="11.42578125" style="146" hidden="1" customWidth="1"/>
    <col min="19" max="20" width="10.7109375" style="146" hidden="1" customWidth="1"/>
    <col min="21" max="21" width="11.140625" style="146" hidden="1" customWidth="1"/>
    <col min="22" max="22" width="16" style="146" hidden="1" customWidth="1"/>
    <col min="23" max="23" width="14.7109375" style="146" hidden="1" customWidth="1"/>
    <col min="24" max="24" width="30.42578125" style="146" customWidth="1"/>
    <col min="25" max="16384" width="9.140625" style="146"/>
  </cols>
  <sheetData>
    <row r="1" spans="1:23" ht="63.75" customHeight="1" x14ac:dyDescent="0.25">
      <c r="A1" s="397" t="s">
        <v>1861</v>
      </c>
      <c r="B1" s="397"/>
      <c r="C1" s="397"/>
      <c r="D1" s="397"/>
      <c r="E1" s="397"/>
      <c r="F1" s="397"/>
      <c r="G1" s="397"/>
      <c r="H1" s="397"/>
      <c r="I1" s="397"/>
      <c r="J1" s="397"/>
      <c r="K1" s="397"/>
      <c r="L1" s="397"/>
      <c r="M1" s="397"/>
      <c r="N1" s="397"/>
      <c r="O1" s="397"/>
      <c r="P1" s="397"/>
      <c r="Q1" s="397"/>
    </row>
    <row r="2" spans="1:23" ht="40.5" customHeight="1" x14ac:dyDescent="0.25">
      <c r="A2" s="398"/>
      <c r="B2" s="398"/>
      <c r="C2" s="398"/>
      <c r="D2" s="398"/>
      <c r="E2" s="398"/>
      <c r="F2" s="398"/>
      <c r="G2" s="398"/>
      <c r="H2" s="398"/>
      <c r="I2" s="398"/>
      <c r="J2" s="398"/>
      <c r="K2" s="398"/>
      <c r="L2" s="398"/>
      <c r="M2" s="398"/>
      <c r="N2" s="398"/>
      <c r="O2" s="398"/>
      <c r="P2" s="398"/>
      <c r="Q2" s="398"/>
    </row>
    <row r="3" spans="1:23" s="187" customFormat="1" ht="36.6" customHeight="1" x14ac:dyDescent="0.3">
      <c r="A3" s="399" t="s">
        <v>508</v>
      </c>
      <c r="B3" s="399" t="s">
        <v>0</v>
      </c>
      <c r="C3" s="401" t="s">
        <v>1</v>
      </c>
      <c r="D3" s="399" t="s">
        <v>2</v>
      </c>
      <c r="E3" s="399" t="s">
        <v>511</v>
      </c>
      <c r="F3" s="403" t="s">
        <v>512</v>
      </c>
      <c r="G3" s="405" t="s">
        <v>5</v>
      </c>
      <c r="H3" s="407" t="s">
        <v>6</v>
      </c>
      <c r="I3" s="407"/>
      <c r="J3" s="407"/>
      <c r="K3" s="407" t="s">
        <v>7</v>
      </c>
      <c r="L3" s="405" t="s">
        <v>8</v>
      </c>
      <c r="M3" s="405"/>
      <c r="N3" s="405"/>
      <c r="O3" s="405"/>
      <c r="P3" s="405"/>
      <c r="Q3" s="406" t="s">
        <v>21</v>
      </c>
      <c r="R3" s="210"/>
      <c r="S3" s="210"/>
      <c r="T3" s="210"/>
      <c r="U3" s="210"/>
      <c r="V3" s="210"/>
    </row>
    <row r="4" spans="1:23" s="187" customFormat="1" ht="56.45" customHeight="1" x14ac:dyDescent="0.3">
      <c r="A4" s="399"/>
      <c r="B4" s="399"/>
      <c r="C4" s="401"/>
      <c r="D4" s="399"/>
      <c r="E4" s="399"/>
      <c r="F4" s="403"/>
      <c r="G4" s="405"/>
      <c r="H4" s="407"/>
      <c r="I4" s="407"/>
      <c r="J4" s="407"/>
      <c r="K4" s="407"/>
      <c r="L4" s="405"/>
      <c r="M4" s="405"/>
      <c r="N4" s="405"/>
      <c r="O4" s="405"/>
      <c r="P4" s="405"/>
      <c r="Q4" s="425"/>
      <c r="R4" s="210"/>
      <c r="S4" s="210"/>
      <c r="T4" s="210"/>
      <c r="U4" s="210"/>
      <c r="V4" s="210"/>
    </row>
    <row r="5" spans="1:23" s="187" customFormat="1" ht="125.25" customHeight="1" x14ac:dyDescent="0.3">
      <c r="A5" s="400"/>
      <c r="B5" s="400"/>
      <c r="C5" s="402"/>
      <c r="D5" s="400"/>
      <c r="E5" s="400"/>
      <c r="F5" s="404"/>
      <c r="G5" s="406"/>
      <c r="H5" s="149" t="s">
        <v>9</v>
      </c>
      <c r="I5" s="149" t="s">
        <v>10</v>
      </c>
      <c r="J5" s="149" t="s">
        <v>11</v>
      </c>
      <c r="K5" s="408"/>
      <c r="L5" s="211" t="s">
        <v>951</v>
      </c>
      <c r="M5" s="211" t="s">
        <v>743</v>
      </c>
      <c r="N5" s="211" t="s">
        <v>744</v>
      </c>
      <c r="O5" s="212" t="s">
        <v>952</v>
      </c>
      <c r="P5" s="211" t="s">
        <v>20</v>
      </c>
      <c r="Q5" s="426"/>
      <c r="R5" s="213" t="s">
        <v>516</v>
      </c>
      <c r="S5" s="214" t="s">
        <v>17</v>
      </c>
      <c r="T5" s="214" t="s">
        <v>18</v>
      </c>
      <c r="U5" s="214" t="s">
        <v>19</v>
      </c>
      <c r="V5" s="214" t="s">
        <v>20</v>
      </c>
    </row>
    <row r="6" spans="1:23" s="221" customFormat="1" ht="68.45" customHeight="1" x14ac:dyDescent="0.3">
      <c r="A6" s="161">
        <v>1</v>
      </c>
      <c r="B6" s="161" t="s">
        <v>980</v>
      </c>
      <c r="C6" s="162">
        <v>62</v>
      </c>
      <c r="D6" s="171">
        <v>102</v>
      </c>
      <c r="E6" s="160" t="s">
        <v>981</v>
      </c>
      <c r="F6" s="160" t="s">
        <v>23</v>
      </c>
      <c r="G6" s="215">
        <v>54</v>
      </c>
      <c r="H6" s="216">
        <v>25.9</v>
      </c>
      <c r="I6" s="216">
        <v>28.1</v>
      </c>
      <c r="J6" s="216">
        <v>54</v>
      </c>
      <c r="K6" s="216">
        <v>0</v>
      </c>
      <c r="L6" s="217" t="s">
        <v>982</v>
      </c>
      <c r="M6" s="218" t="s">
        <v>983</v>
      </c>
      <c r="N6" s="171">
        <v>64</v>
      </c>
      <c r="O6" s="219">
        <f>64-54</f>
        <v>10</v>
      </c>
      <c r="P6" s="171" t="s">
        <v>984</v>
      </c>
      <c r="Q6" s="220"/>
      <c r="R6" s="160"/>
      <c r="S6" s="216"/>
      <c r="T6" s="216"/>
      <c r="U6" s="216"/>
      <c r="V6" s="161" t="s">
        <v>985</v>
      </c>
    </row>
    <row r="7" spans="1:23" s="221" customFormat="1" ht="68.45" customHeight="1" x14ac:dyDescent="0.3">
      <c r="A7" s="427">
        <v>2</v>
      </c>
      <c r="B7" s="427" t="s">
        <v>986</v>
      </c>
      <c r="C7" s="162">
        <v>62</v>
      </c>
      <c r="D7" s="171">
        <v>102</v>
      </c>
      <c r="E7" s="160" t="s">
        <v>981</v>
      </c>
      <c r="F7" s="160" t="s">
        <v>23</v>
      </c>
      <c r="G7" s="215">
        <v>54</v>
      </c>
      <c r="H7" s="216">
        <v>25.9</v>
      </c>
      <c r="I7" s="216">
        <v>28.1</v>
      </c>
      <c r="J7" s="216">
        <v>54</v>
      </c>
      <c r="K7" s="216">
        <v>0</v>
      </c>
      <c r="L7" s="430" t="s">
        <v>987</v>
      </c>
      <c r="M7" s="400" t="s">
        <v>988</v>
      </c>
      <c r="N7" s="421">
        <v>197</v>
      </c>
      <c r="O7" s="434">
        <f>197-141.6</f>
        <v>55.400000000000006</v>
      </c>
      <c r="P7" s="421" t="str">
        <f>P6</f>
        <v>Sau đồng</v>
      </c>
      <c r="Q7" s="437"/>
      <c r="R7" s="160"/>
      <c r="S7" s="216"/>
      <c r="T7" s="216"/>
      <c r="U7" s="216"/>
      <c r="V7" s="427" t="s">
        <v>985</v>
      </c>
    </row>
    <row r="8" spans="1:23" s="221" customFormat="1" ht="68.45" customHeight="1" x14ac:dyDescent="0.3">
      <c r="A8" s="428"/>
      <c r="B8" s="428"/>
      <c r="C8" s="162">
        <v>63</v>
      </c>
      <c r="D8" s="171">
        <v>78</v>
      </c>
      <c r="E8" s="160" t="s">
        <v>981</v>
      </c>
      <c r="F8" s="160" t="s">
        <v>23</v>
      </c>
      <c r="G8" s="215">
        <v>7.7</v>
      </c>
      <c r="H8" s="216">
        <v>7.7</v>
      </c>
      <c r="I8" s="216">
        <v>0</v>
      </c>
      <c r="J8" s="216">
        <v>7.7</v>
      </c>
      <c r="K8" s="216">
        <v>0</v>
      </c>
      <c r="L8" s="431"/>
      <c r="M8" s="433"/>
      <c r="N8" s="433"/>
      <c r="O8" s="435"/>
      <c r="P8" s="433"/>
      <c r="Q8" s="437"/>
      <c r="R8" s="160"/>
      <c r="S8" s="216"/>
      <c r="T8" s="216"/>
      <c r="U8" s="216"/>
      <c r="V8" s="428"/>
    </row>
    <row r="9" spans="1:23" s="221" customFormat="1" ht="68.45" customHeight="1" x14ac:dyDescent="0.3">
      <c r="A9" s="429"/>
      <c r="B9" s="429"/>
      <c r="C9" s="162">
        <v>63</v>
      </c>
      <c r="D9" s="171">
        <v>32</v>
      </c>
      <c r="E9" s="160" t="s">
        <v>981</v>
      </c>
      <c r="F9" s="160" t="s">
        <v>23</v>
      </c>
      <c r="G9" s="215">
        <v>79.900000000000006</v>
      </c>
      <c r="H9" s="216">
        <v>79.900000000000006</v>
      </c>
      <c r="I9" s="216">
        <v>0</v>
      </c>
      <c r="J9" s="216">
        <v>79.900000000000006</v>
      </c>
      <c r="K9" s="216">
        <v>0</v>
      </c>
      <c r="L9" s="432"/>
      <c r="M9" s="420"/>
      <c r="N9" s="420"/>
      <c r="O9" s="436"/>
      <c r="P9" s="420"/>
      <c r="Q9" s="438"/>
      <c r="R9" s="160"/>
      <c r="S9" s="160"/>
      <c r="T9" s="216"/>
      <c r="U9" s="216"/>
      <c r="V9" s="429"/>
      <c r="W9" s="161"/>
    </row>
    <row r="10" spans="1:23" s="221" customFormat="1" ht="68.45" customHeight="1" x14ac:dyDescent="0.3">
      <c r="A10" s="427">
        <v>3</v>
      </c>
      <c r="B10" s="427" t="s">
        <v>989</v>
      </c>
      <c r="C10" s="162">
        <v>62</v>
      </c>
      <c r="D10" s="171">
        <v>102</v>
      </c>
      <c r="E10" s="160" t="s">
        <v>981</v>
      </c>
      <c r="F10" s="160" t="s">
        <v>23</v>
      </c>
      <c r="G10" s="215">
        <v>7.8</v>
      </c>
      <c r="H10" s="216">
        <v>3.7</v>
      </c>
      <c r="I10" s="216">
        <v>4.0999999999999996</v>
      </c>
      <c r="J10" s="216">
        <v>7.8</v>
      </c>
      <c r="K10" s="216">
        <v>0</v>
      </c>
      <c r="L10" s="439" t="s">
        <v>990</v>
      </c>
      <c r="M10" s="442" t="s">
        <v>991</v>
      </c>
      <c r="N10" s="421">
        <v>178</v>
      </c>
      <c r="O10" s="434">
        <f>178-167.9</f>
        <v>10.099999999999994</v>
      </c>
      <c r="P10" s="421" t="s">
        <v>984</v>
      </c>
      <c r="Q10" s="443"/>
      <c r="R10" s="160"/>
      <c r="S10" s="216"/>
      <c r="T10" s="216"/>
      <c r="U10" s="216"/>
      <c r="V10" s="427" t="s">
        <v>985</v>
      </c>
    </row>
    <row r="11" spans="1:23" s="221" customFormat="1" ht="68.45" customHeight="1" x14ac:dyDescent="0.3">
      <c r="A11" s="428"/>
      <c r="B11" s="428"/>
      <c r="C11" s="162">
        <v>62</v>
      </c>
      <c r="D11" s="171">
        <v>101</v>
      </c>
      <c r="E11" s="160" t="s">
        <v>981</v>
      </c>
      <c r="F11" s="160" t="s">
        <v>23</v>
      </c>
      <c r="G11" s="215">
        <v>74.599999999999994</v>
      </c>
      <c r="H11" s="216">
        <v>32.299999999999997</v>
      </c>
      <c r="I11" s="216">
        <v>42.3</v>
      </c>
      <c r="J11" s="216">
        <v>74.599999999999994</v>
      </c>
      <c r="K11" s="216">
        <v>0</v>
      </c>
      <c r="L11" s="440"/>
      <c r="M11" s="433"/>
      <c r="N11" s="433"/>
      <c r="O11" s="435"/>
      <c r="P11" s="433"/>
      <c r="Q11" s="437"/>
      <c r="R11" s="160"/>
      <c r="S11" s="216"/>
      <c r="T11" s="216"/>
      <c r="U11" s="216"/>
      <c r="V11" s="428"/>
    </row>
    <row r="12" spans="1:23" s="221" customFormat="1" ht="68.45" customHeight="1" x14ac:dyDescent="0.3">
      <c r="A12" s="429"/>
      <c r="B12" s="429"/>
      <c r="C12" s="162">
        <v>63</v>
      </c>
      <c r="D12" s="171">
        <v>78</v>
      </c>
      <c r="E12" s="160" t="s">
        <v>981</v>
      </c>
      <c r="F12" s="160" t="s">
        <v>23</v>
      </c>
      <c r="G12" s="215">
        <v>85.5</v>
      </c>
      <c r="H12" s="216">
        <v>85.5</v>
      </c>
      <c r="I12" s="216">
        <v>0</v>
      </c>
      <c r="J12" s="216">
        <v>85.5</v>
      </c>
      <c r="K12" s="216">
        <v>0</v>
      </c>
      <c r="L12" s="441"/>
      <c r="M12" s="420"/>
      <c r="N12" s="420"/>
      <c r="O12" s="436"/>
      <c r="P12" s="420"/>
      <c r="Q12" s="438"/>
      <c r="R12" s="160"/>
      <c r="S12" s="216"/>
      <c r="T12" s="216"/>
      <c r="U12" s="216"/>
      <c r="V12" s="429"/>
    </row>
    <row r="13" spans="1:23" s="221" customFormat="1" ht="68.45" customHeight="1" x14ac:dyDescent="0.3">
      <c r="A13" s="427">
        <v>4</v>
      </c>
      <c r="B13" s="427" t="s">
        <v>992</v>
      </c>
      <c r="C13" s="162">
        <v>63</v>
      </c>
      <c r="D13" s="171">
        <v>36</v>
      </c>
      <c r="E13" s="160" t="s">
        <v>981</v>
      </c>
      <c r="F13" s="160" t="s">
        <v>23</v>
      </c>
      <c r="G13" s="215">
        <v>30.8</v>
      </c>
      <c r="H13" s="216">
        <v>30.8</v>
      </c>
      <c r="I13" s="216">
        <v>0</v>
      </c>
      <c r="J13" s="216">
        <v>30.8</v>
      </c>
      <c r="K13" s="216">
        <v>0</v>
      </c>
      <c r="L13" s="430" t="s">
        <v>993</v>
      </c>
      <c r="M13" s="399" t="s">
        <v>994</v>
      </c>
      <c r="N13" s="444">
        <v>373</v>
      </c>
      <c r="O13" s="446">
        <f>373-168.9</f>
        <v>204.1</v>
      </c>
      <c r="P13" s="444" t="s">
        <v>984</v>
      </c>
      <c r="Q13" s="443"/>
      <c r="R13" s="160"/>
      <c r="S13" s="160"/>
      <c r="T13" s="216"/>
      <c r="U13" s="216"/>
      <c r="V13" s="427" t="s">
        <v>985</v>
      </c>
      <c r="W13" s="161"/>
    </row>
    <row r="14" spans="1:23" s="221" customFormat="1" ht="68.45" customHeight="1" x14ac:dyDescent="0.3">
      <c r="A14" s="429"/>
      <c r="B14" s="429"/>
      <c r="C14" s="162">
        <v>63</v>
      </c>
      <c r="D14" s="171">
        <v>37</v>
      </c>
      <c r="E14" s="160" t="s">
        <v>981</v>
      </c>
      <c r="F14" s="160" t="s">
        <v>23</v>
      </c>
      <c r="G14" s="215">
        <v>138.1</v>
      </c>
      <c r="H14" s="216">
        <v>138.1</v>
      </c>
      <c r="I14" s="216">
        <v>0</v>
      </c>
      <c r="J14" s="216">
        <v>138.1</v>
      </c>
      <c r="K14" s="216">
        <v>0</v>
      </c>
      <c r="L14" s="445"/>
      <c r="M14" s="444"/>
      <c r="N14" s="444"/>
      <c r="O14" s="446"/>
      <c r="P14" s="444"/>
      <c r="Q14" s="438"/>
      <c r="R14" s="160"/>
      <c r="S14" s="160"/>
      <c r="T14" s="216"/>
      <c r="U14" s="216"/>
      <c r="V14" s="429"/>
      <c r="W14" s="161" t="s">
        <v>995</v>
      </c>
    </row>
    <row r="15" spans="1:23" s="221" customFormat="1" ht="68.45" customHeight="1" x14ac:dyDescent="0.3">
      <c r="A15" s="427">
        <v>5</v>
      </c>
      <c r="B15" s="427" t="s">
        <v>996</v>
      </c>
      <c r="C15" s="162">
        <v>63</v>
      </c>
      <c r="D15" s="171">
        <v>38</v>
      </c>
      <c r="E15" s="160" t="s">
        <v>981</v>
      </c>
      <c r="F15" s="160" t="s">
        <v>23</v>
      </c>
      <c r="G15" s="215">
        <v>225.4</v>
      </c>
      <c r="H15" s="216">
        <v>225.4</v>
      </c>
      <c r="I15" s="216">
        <v>0</v>
      </c>
      <c r="J15" s="216">
        <v>225.4</v>
      </c>
      <c r="K15" s="216">
        <v>0</v>
      </c>
      <c r="L15" s="430" t="s">
        <v>996</v>
      </c>
      <c r="M15" s="400" t="s">
        <v>997</v>
      </c>
      <c r="N15" s="421">
        <v>323</v>
      </c>
      <c r="O15" s="434">
        <f>323-271</f>
        <v>52</v>
      </c>
      <c r="P15" s="421" t="s">
        <v>984</v>
      </c>
      <c r="Q15" s="447"/>
      <c r="R15" s="160"/>
      <c r="S15" s="160"/>
      <c r="T15" s="216"/>
      <c r="U15" s="216"/>
      <c r="V15" s="427" t="s">
        <v>985</v>
      </c>
      <c r="W15" s="161"/>
    </row>
    <row r="16" spans="1:23" s="221" customFormat="1" ht="68.45" customHeight="1" x14ac:dyDescent="0.3">
      <c r="A16" s="429"/>
      <c r="B16" s="429"/>
      <c r="C16" s="162">
        <v>63</v>
      </c>
      <c r="D16" s="171">
        <v>38</v>
      </c>
      <c r="E16" s="160" t="s">
        <v>981</v>
      </c>
      <c r="F16" s="160" t="s">
        <v>23</v>
      </c>
      <c r="G16" s="215">
        <v>45.6</v>
      </c>
      <c r="H16" s="216">
        <v>45.6</v>
      </c>
      <c r="I16" s="216">
        <v>0</v>
      </c>
      <c r="J16" s="216">
        <v>45.6</v>
      </c>
      <c r="K16" s="216">
        <v>0</v>
      </c>
      <c r="L16" s="445"/>
      <c r="M16" s="420"/>
      <c r="N16" s="420"/>
      <c r="O16" s="436"/>
      <c r="P16" s="420"/>
      <c r="Q16" s="448"/>
      <c r="R16" s="160"/>
      <c r="S16" s="160"/>
      <c r="T16" s="216"/>
      <c r="U16" s="216"/>
      <c r="V16" s="429"/>
      <c r="W16" s="161"/>
    </row>
    <row r="17" spans="1:23" s="221" customFormat="1" ht="68.45" customHeight="1" x14ac:dyDescent="0.3">
      <c r="A17" s="427">
        <v>6</v>
      </c>
      <c r="B17" s="427" t="s">
        <v>998</v>
      </c>
      <c r="C17" s="162">
        <v>62</v>
      </c>
      <c r="D17" s="171">
        <v>101</v>
      </c>
      <c r="E17" s="160" t="s">
        <v>981</v>
      </c>
      <c r="F17" s="160" t="s">
        <v>23</v>
      </c>
      <c r="G17" s="215">
        <v>12.1</v>
      </c>
      <c r="H17" s="216">
        <v>5.2</v>
      </c>
      <c r="I17" s="216">
        <v>6.8999999999999995</v>
      </c>
      <c r="J17" s="216">
        <v>12.1</v>
      </c>
      <c r="K17" s="216">
        <v>0</v>
      </c>
      <c r="L17" s="430" t="s">
        <v>999</v>
      </c>
      <c r="M17" s="442" t="s">
        <v>1000</v>
      </c>
      <c r="N17" s="421">
        <v>336</v>
      </c>
      <c r="O17" s="434"/>
      <c r="P17" s="421" t="s">
        <v>984</v>
      </c>
      <c r="Q17" s="443"/>
      <c r="R17" s="160"/>
      <c r="S17" s="216"/>
      <c r="T17" s="216"/>
      <c r="U17" s="216"/>
      <c r="V17" s="427" t="s">
        <v>985</v>
      </c>
    </row>
    <row r="18" spans="1:23" s="221" customFormat="1" ht="68.45" customHeight="1" x14ac:dyDescent="0.3">
      <c r="A18" s="428"/>
      <c r="B18" s="428"/>
      <c r="C18" s="162">
        <v>62</v>
      </c>
      <c r="D18" s="171">
        <v>100</v>
      </c>
      <c r="E18" s="160" t="s">
        <v>981</v>
      </c>
      <c r="F18" s="160" t="s">
        <v>23</v>
      </c>
      <c r="G18" s="215">
        <v>123.9</v>
      </c>
      <c r="H18" s="216">
        <v>57</v>
      </c>
      <c r="I18" s="216">
        <v>66.900000000000006</v>
      </c>
      <c r="J18" s="216">
        <v>123.9</v>
      </c>
      <c r="K18" s="216">
        <v>0</v>
      </c>
      <c r="L18" s="449"/>
      <c r="M18" s="433"/>
      <c r="N18" s="433"/>
      <c r="O18" s="435"/>
      <c r="P18" s="433"/>
      <c r="Q18" s="437"/>
      <c r="R18" s="160"/>
      <c r="S18" s="216"/>
      <c r="T18" s="216"/>
      <c r="U18" s="216"/>
      <c r="V18" s="428"/>
    </row>
    <row r="19" spans="1:23" s="221" customFormat="1" ht="68.45" customHeight="1" x14ac:dyDescent="0.3">
      <c r="A19" s="428"/>
      <c r="B19" s="428"/>
      <c r="C19" s="162">
        <v>63</v>
      </c>
      <c r="D19" s="171">
        <v>27</v>
      </c>
      <c r="E19" s="160" t="s">
        <v>981</v>
      </c>
      <c r="F19" s="160" t="s">
        <v>23</v>
      </c>
      <c r="G19" s="215">
        <v>63.2</v>
      </c>
      <c r="H19" s="216">
        <v>63.2</v>
      </c>
      <c r="I19" s="216">
        <v>0</v>
      </c>
      <c r="J19" s="216">
        <v>63.2</v>
      </c>
      <c r="K19" s="216">
        <v>0</v>
      </c>
      <c r="L19" s="449"/>
      <c r="M19" s="433"/>
      <c r="N19" s="433"/>
      <c r="O19" s="435"/>
      <c r="P19" s="433"/>
      <c r="Q19" s="437"/>
      <c r="R19" s="160"/>
      <c r="S19" s="216"/>
      <c r="T19" s="216"/>
      <c r="U19" s="216"/>
      <c r="V19" s="428"/>
    </row>
    <row r="20" spans="1:23" s="221" customFormat="1" ht="68.45" customHeight="1" x14ac:dyDescent="0.3">
      <c r="A20" s="429"/>
      <c r="B20" s="429"/>
      <c r="C20" s="162">
        <v>63</v>
      </c>
      <c r="D20" s="171">
        <v>26</v>
      </c>
      <c r="E20" s="160" t="s">
        <v>981</v>
      </c>
      <c r="F20" s="160" t="s">
        <v>23</v>
      </c>
      <c r="G20" s="215">
        <v>145.9</v>
      </c>
      <c r="H20" s="216">
        <v>145.9</v>
      </c>
      <c r="I20" s="216">
        <v>0</v>
      </c>
      <c r="J20" s="216">
        <v>145.9</v>
      </c>
      <c r="K20" s="216">
        <v>0</v>
      </c>
      <c r="L20" s="445"/>
      <c r="M20" s="420"/>
      <c r="N20" s="420"/>
      <c r="O20" s="436"/>
      <c r="P20" s="420"/>
      <c r="Q20" s="438"/>
      <c r="R20" s="160"/>
      <c r="S20" s="160"/>
      <c r="T20" s="216"/>
      <c r="U20" s="216"/>
      <c r="V20" s="429">
        <v>0</v>
      </c>
      <c r="W20" s="161"/>
    </row>
    <row r="21" spans="1:23" s="221" customFormat="1" ht="68.45" customHeight="1" x14ac:dyDescent="0.3">
      <c r="A21" s="427">
        <v>7</v>
      </c>
      <c r="B21" s="427" t="s">
        <v>1001</v>
      </c>
      <c r="C21" s="162">
        <v>62</v>
      </c>
      <c r="D21" s="171">
        <v>36</v>
      </c>
      <c r="E21" s="160" t="s">
        <v>981</v>
      </c>
      <c r="F21" s="160" t="s">
        <v>23</v>
      </c>
      <c r="G21" s="215">
        <v>435.2</v>
      </c>
      <c r="H21" s="216">
        <v>435.2</v>
      </c>
      <c r="I21" s="216">
        <v>0</v>
      </c>
      <c r="J21" s="216">
        <v>435.2</v>
      </c>
      <c r="K21" s="216">
        <v>0</v>
      </c>
      <c r="L21" s="450" t="s">
        <v>1002</v>
      </c>
      <c r="M21" s="400" t="s">
        <v>1003</v>
      </c>
      <c r="N21" s="421">
        <v>529</v>
      </c>
      <c r="O21" s="434"/>
      <c r="P21" s="421" t="s">
        <v>984</v>
      </c>
      <c r="Q21" s="451"/>
      <c r="R21" s="160"/>
      <c r="S21" s="216"/>
      <c r="T21" s="216"/>
      <c r="U21" s="216"/>
      <c r="V21" s="427"/>
    </row>
    <row r="22" spans="1:23" s="221" customFormat="1" ht="68.45" customHeight="1" x14ac:dyDescent="0.3">
      <c r="A22" s="428"/>
      <c r="B22" s="428"/>
      <c r="C22" s="162">
        <v>62</v>
      </c>
      <c r="D22" s="171">
        <v>77</v>
      </c>
      <c r="E22" s="160" t="s">
        <v>981</v>
      </c>
      <c r="F22" s="160" t="s">
        <v>23</v>
      </c>
      <c r="G22" s="215">
        <v>66.8</v>
      </c>
      <c r="H22" s="215">
        <v>66.8</v>
      </c>
      <c r="I22" s="216"/>
      <c r="J22" s="216">
        <v>66.8</v>
      </c>
      <c r="K22" s="216">
        <v>0</v>
      </c>
      <c r="L22" s="450"/>
      <c r="M22" s="433"/>
      <c r="N22" s="433"/>
      <c r="O22" s="435"/>
      <c r="P22" s="433"/>
      <c r="Q22" s="451"/>
      <c r="R22" s="160"/>
      <c r="S22" s="216"/>
      <c r="T22" s="216"/>
      <c r="U22" s="216"/>
      <c r="V22" s="428"/>
    </row>
    <row r="23" spans="1:23" s="221" customFormat="1" ht="68.45" customHeight="1" x14ac:dyDescent="0.3">
      <c r="A23" s="429"/>
      <c r="B23" s="429"/>
      <c r="C23" s="162">
        <v>63</v>
      </c>
      <c r="D23" s="171">
        <v>34</v>
      </c>
      <c r="E23" s="160" t="s">
        <v>981</v>
      </c>
      <c r="F23" s="160" t="s">
        <v>23</v>
      </c>
      <c r="G23" s="215">
        <v>168.9</v>
      </c>
      <c r="H23" s="216">
        <v>168.9</v>
      </c>
      <c r="I23" s="216">
        <v>0</v>
      </c>
      <c r="J23" s="216">
        <v>168.9</v>
      </c>
      <c r="K23" s="216">
        <v>0</v>
      </c>
      <c r="L23" s="450"/>
      <c r="M23" s="420"/>
      <c r="N23" s="420"/>
      <c r="O23" s="436"/>
      <c r="P23" s="420"/>
      <c r="Q23" s="451"/>
      <c r="R23" s="160"/>
      <c r="S23" s="160"/>
      <c r="T23" s="216"/>
      <c r="U23" s="216"/>
      <c r="V23" s="429"/>
      <c r="W23" s="161"/>
    </row>
    <row r="24" spans="1:23" s="221" customFormat="1" ht="68.45" customHeight="1" x14ac:dyDescent="0.3">
      <c r="A24" s="427">
        <v>8</v>
      </c>
      <c r="B24" s="427" t="s">
        <v>1004</v>
      </c>
      <c r="C24" s="162">
        <v>62</v>
      </c>
      <c r="D24" s="171">
        <v>77</v>
      </c>
      <c r="E24" s="160" t="s">
        <v>981</v>
      </c>
      <c r="F24" s="160" t="s">
        <v>23</v>
      </c>
      <c r="G24" s="215">
        <v>467.3</v>
      </c>
      <c r="H24" s="216">
        <v>467.3</v>
      </c>
      <c r="I24" s="216">
        <v>0</v>
      </c>
      <c r="J24" s="216">
        <v>467.3</v>
      </c>
      <c r="K24" s="216">
        <v>0</v>
      </c>
      <c r="L24" s="439" t="s">
        <v>1005</v>
      </c>
      <c r="M24" s="442" t="s">
        <v>1006</v>
      </c>
      <c r="N24" s="421">
        <v>453</v>
      </c>
      <c r="O24" s="434"/>
      <c r="P24" s="421" t="s">
        <v>984</v>
      </c>
      <c r="Q24" s="452"/>
      <c r="R24" s="160"/>
      <c r="S24" s="216"/>
      <c r="T24" s="216"/>
      <c r="U24" s="216"/>
      <c r="V24" s="427"/>
    </row>
    <row r="25" spans="1:23" s="221" customFormat="1" ht="68.45" customHeight="1" x14ac:dyDescent="0.3">
      <c r="A25" s="428"/>
      <c r="B25" s="428"/>
      <c r="C25" s="162">
        <v>62</v>
      </c>
      <c r="D25" s="171">
        <v>129</v>
      </c>
      <c r="E25" s="160" t="s">
        <v>981</v>
      </c>
      <c r="F25" s="160" t="s">
        <v>23</v>
      </c>
      <c r="G25" s="215">
        <v>178.3</v>
      </c>
      <c r="H25" s="216">
        <v>37.9</v>
      </c>
      <c r="I25" s="216">
        <v>140.4</v>
      </c>
      <c r="J25" s="216">
        <v>178.3</v>
      </c>
      <c r="K25" s="216">
        <v>0</v>
      </c>
      <c r="L25" s="440"/>
      <c r="M25" s="433"/>
      <c r="N25" s="433"/>
      <c r="O25" s="435"/>
      <c r="P25" s="433"/>
      <c r="Q25" s="453"/>
      <c r="R25" s="160"/>
      <c r="S25" s="216"/>
      <c r="T25" s="216"/>
      <c r="U25" s="216"/>
      <c r="V25" s="428"/>
    </row>
    <row r="26" spans="1:23" s="221" customFormat="1" ht="68.45" customHeight="1" x14ac:dyDescent="0.3">
      <c r="A26" s="428"/>
      <c r="B26" s="428"/>
      <c r="C26" s="162">
        <v>63</v>
      </c>
      <c r="D26" s="171">
        <v>83</v>
      </c>
      <c r="E26" s="160" t="s">
        <v>981</v>
      </c>
      <c r="F26" s="160" t="s">
        <v>23</v>
      </c>
      <c r="G26" s="215">
        <v>145.80000000000001</v>
      </c>
      <c r="H26" s="216">
        <v>145.80000000000001</v>
      </c>
      <c r="I26" s="216">
        <v>0</v>
      </c>
      <c r="J26" s="216">
        <v>145.80000000000001</v>
      </c>
      <c r="K26" s="216">
        <v>0</v>
      </c>
      <c r="L26" s="440"/>
      <c r="M26" s="433"/>
      <c r="N26" s="433"/>
      <c r="O26" s="435"/>
      <c r="P26" s="433"/>
      <c r="Q26" s="453"/>
      <c r="R26" s="160"/>
      <c r="S26" s="216"/>
      <c r="T26" s="216"/>
      <c r="U26" s="216"/>
      <c r="V26" s="428"/>
    </row>
    <row r="27" spans="1:23" s="221" customFormat="1" ht="68.45" customHeight="1" x14ac:dyDescent="0.3">
      <c r="A27" s="429"/>
      <c r="B27" s="429"/>
      <c r="C27" s="162">
        <v>63</v>
      </c>
      <c r="D27" s="171">
        <v>85</v>
      </c>
      <c r="E27" s="160" t="s">
        <v>981</v>
      </c>
      <c r="F27" s="160" t="s">
        <v>23</v>
      </c>
      <c r="G27" s="215">
        <v>126.6</v>
      </c>
      <c r="H27" s="216">
        <v>126.6</v>
      </c>
      <c r="I27" s="216">
        <v>0</v>
      </c>
      <c r="J27" s="216">
        <v>126.6</v>
      </c>
      <c r="K27" s="216">
        <v>0</v>
      </c>
      <c r="L27" s="441"/>
      <c r="M27" s="420"/>
      <c r="N27" s="420"/>
      <c r="O27" s="436"/>
      <c r="P27" s="420"/>
      <c r="Q27" s="454"/>
      <c r="R27" s="160"/>
      <c r="S27" s="216"/>
      <c r="T27" s="216"/>
      <c r="U27" s="216"/>
      <c r="V27" s="429"/>
    </row>
    <row r="28" spans="1:23" s="221" customFormat="1" ht="68.45" customHeight="1" x14ac:dyDescent="0.3">
      <c r="A28" s="427">
        <v>9</v>
      </c>
      <c r="B28" s="427" t="s">
        <v>1007</v>
      </c>
      <c r="C28" s="162">
        <v>63</v>
      </c>
      <c r="D28" s="171">
        <v>32</v>
      </c>
      <c r="E28" s="160" t="s">
        <v>981</v>
      </c>
      <c r="F28" s="160" t="s">
        <v>23</v>
      </c>
      <c r="G28" s="215">
        <v>115.5</v>
      </c>
      <c r="H28" s="216">
        <v>115.5</v>
      </c>
      <c r="I28" s="216">
        <v>0</v>
      </c>
      <c r="J28" s="216">
        <v>115.5</v>
      </c>
      <c r="K28" s="216">
        <v>0</v>
      </c>
      <c r="L28" s="455" t="s">
        <v>1008</v>
      </c>
      <c r="M28" s="457" t="s">
        <v>1009</v>
      </c>
      <c r="N28" s="459">
        <v>309</v>
      </c>
      <c r="O28" s="460">
        <f>309-139.4</f>
        <v>169.6</v>
      </c>
      <c r="P28" s="459" t="s">
        <v>984</v>
      </c>
      <c r="Q28" s="462"/>
      <c r="R28" s="160"/>
      <c r="S28" s="160"/>
      <c r="T28" s="216"/>
      <c r="U28" s="216"/>
      <c r="V28" s="427"/>
      <c r="W28" s="161"/>
    </row>
    <row r="29" spans="1:23" s="221" customFormat="1" ht="68.45" customHeight="1" x14ac:dyDescent="0.3">
      <c r="A29" s="429"/>
      <c r="B29" s="429"/>
      <c r="C29" s="162">
        <v>63</v>
      </c>
      <c r="D29" s="171">
        <v>33</v>
      </c>
      <c r="E29" s="160" t="s">
        <v>981</v>
      </c>
      <c r="F29" s="160" t="s">
        <v>23</v>
      </c>
      <c r="G29" s="215">
        <v>23.9</v>
      </c>
      <c r="H29" s="216">
        <v>23.9</v>
      </c>
      <c r="I29" s="216">
        <v>0</v>
      </c>
      <c r="J29" s="216">
        <v>23.9</v>
      </c>
      <c r="K29" s="216">
        <v>0</v>
      </c>
      <c r="L29" s="456"/>
      <c r="M29" s="458"/>
      <c r="N29" s="458"/>
      <c r="O29" s="461"/>
      <c r="P29" s="458"/>
      <c r="Q29" s="463"/>
      <c r="R29" s="160"/>
      <c r="S29" s="160"/>
      <c r="T29" s="216"/>
      <c r="U29" s="216"/>
      <c r="V29" s="429"/>
      <c r="W29" s="161"/>
    </row>
    <row r="30" spans="1:23" s="221" customFormat="1" ht="68.45" customHeight="1" x14ac:dyDescent="0.3">
      <c r="A30" s="427">
        <v>10</v>
      </c>
      <c r="B30" s="427" t="s">
        <v>1010</v>
      </c>
      <c r="C30" s="162">
        <v>62</v>
      </c>
      <c r="D30" s="171">
        <v>77</v>
      </c>
      <c r="E30" s="160" t="s">
        <v>981</v>
      </c>
      <c r="F30" s="160" t="s">
        <v>23</v>
      </c>
      <c r="G30" s="215">
        <v>12</v>
      </c>
      <c r="H30" s="216">
        <v>12</v>
      </c>
      <c r="I30" s="222">
        <v>0</v>
      </c>
      <c r="J30" s="216">
        <v>12</v>
      </c>
      <c r="K30" s="216">
        <v>0</v>
      </c>
      <c r="L30" s="464" t="s">
        <v>1011</v>
      </c>
      <c r="M30" s="457" t="s">
        <v>1012</v>
      </c>
      <c r="N30" s="459">
        <v>281</v>
      </c>
      <c r="O30" s="460">
        <f>281-116.2</f>
        <v>164.8</v>
      </c>
      <c r="P30" s="459" t="s">
        <v>984</v>
      </c>
      <c r="Q30" s="459"/>
      <c r="R30" s="160"/>
      <c r="S30" s="216"/>
      <c r="T30" s="216"/>
      <c r="U30" s="216"/>
      <c r="V30" s="427"/>
    </row>
    <row r="31" spans="1:23" s="221" customFormat="1" ht="68.45" customHeight="1" x14ac:dyDescent="0.3">
      <c r="A31" s="429"/>
      <c r="B31" s="429"/>
      <c r="C31" s="162">
        <v>62</v>
      </c>
      <c r="D31" s="171">
        <v>142</v>
      </c>
      <c r="E31" s="160" t="s">
        <v>981</v>
      </c>
      <c r="F31" s="160" t="s">
        <v>23</v>
      </c>
      <c r="G31" s="215">
        <v>104.2</v>
      </c>
      <c r="H31" s="216">
        <v>104.2</v>
      </c>
      <c r="I31" s="216">
        <v>0</v>
      </c>
      <c r="J31" s="216">
        <v>104.2</v>
      </c>
      <c r="K31" s="216">
        <v>0</v>
      </c>
      <c r="L31" s="465"/>
      <c r="M31" s="458"/>
      <c r="N31" s="458"/>
      <c r="O31" s="461"/>
      <c r="P31" s="458"/>
      <c r="Q31" s="458"/>
      <c r="R31" s="160"/>
      <c r="S31" s="216"/>
      <c r="T31" s="216"/>
      <c r="U31" s="216"/>
      <c r="V31" s="429"/>
    </row>
    <row r="32" spans="1:23" s="221" customFormat="1" ht="68.45" customHeight="1" x14ac:dyDescent="0.3">
      <c r="A32" s="427">
        <v>11</v>
      </c>
      <c r="B32" s="427" t="s">
        <v>1013</v>
      </c>
      <c r="C32" s="162">
        <v>62</v>
      </c>
      <c r="D32" s="171">
        <v>100</v>
      </c>
      <c r="E32" s="160" t="s">
        <v>981</v>
      </c>
      <c r="F32" s="160" t="s">
        <v>23</v>
      </c>
      <c r="G32" s="215">
        <v>12.1</v>
      </c>
      <c r="H32" s="216">
        <v>5.6</v>
      </c>
      <c r="I32" s="216">
        <v>6.5</v>
      </c>
      <c r="J32" s="216">
        <v>12.1</v>
      </c>
      <c r="K32" s="216">
        <v>0</v>
      </c>
      <c r="L32" s="466" t="s">
        <v>1014</v>
      </c>
      <c r="M32" s="457" t="s">
        <v>1015</v>
      </c>
      <c r="N32" s="459">
        <v>261</v>
      </c>
      <c r="O32" s="460">
        <v>0</v>
      </c>
      <c r="P32" s="459" t="s">
        <v>984</v>
      </c>
      <c r="Q32" s="459"/>
      <c r="R32" s="160"/>
      <c r="S32" s="216"/>
      <c r="T32" s="216"/>
      <c r="U32" s="216"/>
      <c r="V32" s="427"/>
    </row>
    <row r="33" spans="1:23" s="221" customFormat="1" ht="68.45" customHeight="1" x14ac:dyDescent="0.3">
      <c r="A33" s="428"/>
      <c r="B33" s="428"/>
      <c r="C33" s="162">
        <v>62</v>
      </c>
      <c r="D33" s="171">
        <v>99</v>
      </c>
      <c r="E33" s="160" t="s">
        <v>981</v>
      </c>
      <c r="F33" s="160" t="s">
        <v>23</v>
      </c>
      <c r="G33" s="215">
        <v>109.9</v>
      </c>
      <c r="H33" s="216">
        <v>50.7</v>
      </c>
      <c r="I33" s="216">
        <v>59.2</v>
      </c>
      <c r="J33" s="216">
        <v>109.9</v>
      </c>
      <c r="K33" s="216">
        <v>0</v>
      </c>
      <c r="L33" s="467"/>
      <c r="M33" s="468"/>
      <c r="N33" s="468"/>
      <c r="O33" s="469"/>
      <c r="P33" s="468"/>
      <c r="Q33" s="468"/>
      <c r="R33" s="160"/>
      <c r="S33" s="216"/>
      <c r="T33" s="216"/>
      <c r="U33" s="216"/>
      <c r="V33" s="428"/>
    </row>
    <row r="34" spans="1:23" s="221" customFormat="1" ht="68.45" customHeight="1" x14ac:dyDescent="0.3">
      <c r="A34" s="428"/>
      <c r="B34" s="428"/>
      <c r="C34" s="162">
        <v>63</v>
      </c>
      <c r="D34" s="171">
        <v>26</v>
      </c>
      <c r="E34" s="160" t="s">
        <v>981</v>
      </c>
      <c r="F34" s="160" t="s">
        <v>23</v>
      </c>
      <c r="G34" s="215">
        <v>46.9</v>
      </c>
      <c r="H34" s="216">
        <v>46.9</v>
      </c>
      <c r="I34" s="216">
        <v>0</v>
      </c>
      <c r="J34" s="216">
        <v>46.9</v>
      </c>
      <c r="K34" s="216">
        <v>0</v>
      </c>
      <c r="L34" s="467"/>
      <c r="M34" s="468"/>
      <c r="N34" s="468"/>
      <c r="O34" s="469"/>
      <c r="P34" s="468"/>
      <c r="Q34" s="468"/>
      <c r="R34" s="160"/>
      <c r="S34" s="160"/>
      <c r="T34" s="216"/>
      <c r="U34" s="216"/>
      <c r="V34" s="428"/>
      <c r="W34" s="161"/>
    </row>
    <row r="35" spans="1:23" s="221" customFormat="1" ht="68.45" customHeight="1" x14ac:dyDescent="0.3">
      <c r="A35" s="429"/>
      <c r="B35" s="429"/>
      <c r="C35" s="162">
        <v>63</v>
      </c>
      <c r="D35" s="171">
        <v>25</v>
      </c>
      <c r="E35" s="160" t="s">
        <v>981</v>
      </c>
      <c r="F35" s="160" t="s">
        <v>23</v>
      </c>
      <c r="G35" s="215">
        <v>127.3</v>
      </c>
      <c r="H35" s="216">
        <v>127.3</v>
      </c>
      <c r="I35" s="216">
        <v>0</v>
      </c>
      <c r="J35" s="216">
        <v>127.3</v>
      </c>
      <c r="K35" s="216">
        <v>0</v>
      </c>
      <c r="L35" s="456"/>
      <c r="M35" s="458"/>
      <c r="N35" s="458"/>
      <c r="O35" s="461"/>
      <c r="P35" s="458"/>
      <c r="Q35" s="458"/>
      <c r="R35" s="160"/>
      <c r="S35" s="216"/>
      <c r="T35" s="216"/>
      <c r="U35" s="216"/>
      <c r="V35" s="429"/>
    </row>
    <row r="36" spans="1:23" s="221" customFormat="1" ht="68.45" customHeight="1" x14ac:dyDescent="0.3">
      <c r="A36" s="161">
        <v>12</v>
      </c>
      <c r="B36" s="161" t="s">
        <v>1016</v>
      </c>
      <c r="C36" s="162">
        <v>63</v>
      </c>
      <c r="D36" s="171">
        <v>23</v>
      </c>
      <c r="E36" s="160" t="s">
        <v>981</v>
      </c>
      <c r="F36" s="160" t="s">
        <v>23</v>
      </c>
      <c r="G36" s="215">
        <v>138.19999999999999</v>
      </c>
      <c r="H36" s="216">
        <v>138.19999999999999</v>
      </c>
      <c r="I36" s="216">
        <v>0</v>
      </c>
      <c r="J36" s="216">
        <v>138.19999999999999</v>
      </c>
      <c r="K36" s="216">
        <v>0</v>
      </c>
      <c r="L36" s="223" t="s">
        <v>1017</v>
      </c>
      <c r="M36" s="224" t="s">
        <v>1018</v>
      </c>
      <c r="N36" s="225">
        <v>448</v>
      </c>
      <c r="O36" s="226">
        <f>448-138.2</f>
        <v>309.8</v>
      </c>
      <c r="P36" s="171" t="s">
        <v>984</v>
      </c>
      <c r="Q36" s="227"/>
      <c r="R36" s="160"/>
      <c r="S36" s="160"/>
      <c r="T36" s="216"/>
      <c r="U36" s="216"/>
      <c r="V36" s="161"/>
      <c r="W36" s="161"/>
    </row>
    <row r="37" spans="1:23" s="221" customFormat="1" ht="68.45" customHeight="1" x14ac:dyDescent="0.3">
      <c r="A37" s="427">
        <v>13</v>
      </c>
      <c r="B37" s="427" t="s">
        <v>1019</v>
      </c>
      <c r="C37" s="162">
        <v>62</v>
      </c>
      <c r="D37" s="171">
        <v>98</v>
      </c>
      <c r="E37" s="160" t="s">
        <v>981</v>
      </c>
      <c r="F37" s="160" t="s">
        <v>23</v>
      </c>
      <c r="G37" s="215">
        <v>81</v>
      </c>
      <c r="H37" s="216">
        <v>40.200000000000003</v>
      </c>
      <c r="I37" s="216">
        <v>40.799999999999997</v>
      </c>
      <c r="J37" s="216">
        <v>81</v>
      </c>
      <c r="K37" s="216">
        <v>0</v>
      </c>
      <c r="L37" s="455" t="s">
        <v>1020</v>
      </c>
      <c r="M37" s="457" t="s">
        <v>1021</v>
      </c>
      <c r="N37" s="459">
        <v>87</v>
      </c>
      <c r="O37" s="460">
        <v>0</v>
      </c>
      <c r="P37" s="459" t="s">
        <v>984</v>
      </c>
      <c r="Q37" s="459"/>
      <c r="R37" s="160"/>
      <c r="S37" s="216"/>
      <c r="T37" s="216"/>
      <c r="U37" s="216"/>
      <c r="V37" s="427" t="s">
        <v>985</v>
      </c>
    </row>
    <row r="38" spans="1:23" s="221" customFormat="1" ht="68.45" customHeight="1" x14ac:dyDescent="0.3">
      <c r="A38" s="429"/>
      <c r="B38" s="429"/>
      <c r="C38" s="162">
        <v>63</v>
      </c>
      <c r="D38" s="171">
        <v>24</v>
      </c>
      <c r="E38" s="160" t="s">
        <v>981</v>
      </c>
      <c r="F38" s="160" t="s">
        <v>23</v>
      </c>
      <c r="G38" s="215">
        <v>116.2</v>
      </c>
      <c r="H38" s="216">
        <v>116.2</v>
      </c>
      <c r="I38" s="216">
        <v>0</v>
      </c>
      <c r="J38" s="216">
        <v>116.2</v>
      </c>
      <c r="K38" s="216">
        <v>0</v>
      </c>
      <c r="L38" s="456"/>
      <c r="M38" s="458"/>
      <c r="N38" s="458"/>
      <c r="O38" s="461"/>
      <c r="P38" s="458"/>
      <c r="Q38" s="458"/>
      <c r="R38" s="160"/>
      <c r="S38" s="216"/>
      <c r="T38" s="216"/>
      <c r="U38" s="216"/>
      <c r="V38" s="429"/>
    </row>
    <row r="39" spans="1:23" s="221" customFormat="1" ht="68.45" customHeight="1" x14ac:dyDescent="0.3">
      <c r="A39" s="427">
        <v>14</v>
      </c>
      <c r="B39" s="427" t="s">
        <v>1022</v>
      </c>
      <c r="C39" s="162">
        <v>62</v>
      </c>
      <c r="D39" s="171">
        <v>145</v>
      </c>
      <c r="E39" s="160" t="s">
        <v>981</v>
      </c>
      <c r="F39" s="160" t="s">
        <v>23</v>
      </c>
      <c r="G39" s="215">
        <v>259</v>
      </c>
      <c r="H39" s="216">
        <v>259</v>
      </c>
      <c r="I39" s="216">
        <v>0</v>
      </c>
      <c r="J39" s="216">
        <v>259</v>
      </c>
      <c r="K39" s="216">
        <v>0</v>
      </c>
      <c r="L39" s="455" t="s">
        <v>1023</v>
      </c>
      <c r="M39" s="470" t="s">
        <v>1024</v>
      </c>
      <c r="N39" s="459">
        <v>559</v>
      </c>
      <c r="O39" s="460">
        <f>559-506.2</f>
        <v>52.800000000000011</v>
      </c>
      <c r="P39" s="459" t="s">
        <v>984</v>
      </c>
      <c r="Q39" s="459"/>
      <c r="R39" s="160"/>
      <c r="S39" s="216"/>
      <c r="T39" s="216"/>
      <c r="U39" s="216"/>
      <c r="V39" s="427" t="s">
        <v>985</v>
      </c>
    </row>
    <row r="40" spans="1:23" s="221" customFormat="1" ht="68.45" customHeight="1" x14ac:dyDescent="0.3">
      <c r="A40" s="428"/>
      <c r="B40" s="428"/>
      <c r="C40" s="162">
        <v>62</v>
      </c>
      <c r="D40" s="171">
        <v>146</v>
      </c>
      <c r="E40" s="160" t="s">
        <v>981</v>
      </c>
      <c r="F40" s="160" t="s">
        <v>23</v>
      </c>
      <c r="G40" s="215">
        <v>101</v>
      </c>
      <c r="H40" s="216">
        <v>101</v>
      </c>
      <c r="I40" s="216">
        <v>0</v>
      </c>
      <c r="J40" s="216">
        <v>101</v>
      </c>
      <c r="K40" s="216">
        <v>0</v>
      </c>
      <c r="L40" s="467"/>
      <c r="M40" s="468"/>
      <c r="N40" s="468"/>
      <c r="O40" s="469"/>
      <c r="P40" s="468"/>
      <c r="Q40" s="468"/>
      <c r="R40" s="160"/>
      <c r="S40" s="216"/>
      <c r="T40" s="216"/>
      <c r="U40" s="216"/>
      <c r="V40" s="428"/>
    </row>
    <row r="41" spans="1:23" s="221" customFormat="1" ht="68.45" customHeight="1" x14ac:dyDescent="0.3">
      <c r="A41" s="428"/>
      <c r="B41" s="428"/>
      <c r="C41" s="162">
        <v>63</v>
      </c>
      <c r="D41" s="171">
        <v>149</v>
      </c>
      <c r="E41" s="160" t="s">
        <v>981</v>
      </c>
      <c r="F41" s="160" t="s">
        <v>23</v>
      </c>
      <c r="G41" s="215">
        <v>83</v>
      </c>
      <c r="H41" s="216">
        <v>83</v>
      </c>
      <c r="I41" s="216">
        <v>0</v>
      </c>
      <c r="J41" s="216">
        <v>83</v>
      </c>
      <c r="K41" s="216">
        <v>0</v>
      </c>
      <c r="L41" s="467"/>
      <c r="M41" s="468"/>
      <c r="N41" s="468"/>
      <c r="O41" s="469"/>
      <c r="P41" s="468"/>
      <c r="Q41" s="468"/>
      <c r="R41" s="160"/>
      <c r="S41" s="216"/>
      <c r="T41" s="216"/>
      <c r="U41" s="216"/>
      <c r="V41" s="428"/>
    </row>
    <row r="42" spans="1:23" s="221" customFormat="1" ht="68.45" customHeight="1" x14ac:dyDescent="0.3">
      <c r="A42" s="429"/>
      <c r="B42" s="429"/>
      <c r="C42" s="162">
        <v>63</v>
      </c>
      <c r="D42" s="171">
        <v>151</v>
      </c>
      <c r="E42" s="160" t="s">
        <v>981</v>
      </c>
      <c r="F42" s="160" t="s">
        <v>23</v>
      </c>
      <c r="G42" s="215">
        <v>63.2</v>
      </c>
      <c r="H42" s="216">
        <v>63.2</v>
      </c>
      <c r="I42" s="216">
        <v>0</v>
      </c>
      <c r="J42" s="216">
        <v>63.2</v>
      </c>
      <c r="K42" s="216">
        <v>0</v>
      </c>
      <c r="L42" s="456"/>
      <c r="M42" s="458"/>
      <c r="N42" s="458"/>
      <c r="O42" s="461"/>
      <c r="P42" s="458"/>
      <c r="Q42" s="458"/>
      <c r="R42" s="160"/>
      <c r="S42" s="160"/>
      <c r="T42" s="216"/>
      <c r="U42" s="216"/>
      <c r="V42" s="429"/>
      <c r="W42" s="161"/>
    </row>
    <row r="43" spans="1:23" s="221" customFormat="1" ht="68.45" customHeight="1" x14ac:dyDescent="0.3">
      <c r="A43" s="427">
        <v>15</v>
      </c>
      <c r="B43" s="427" t="s">
        <v>1025</v>
      </c>
      <c r="C43" s="162">
        <v>62</v>
      </c>
      <c r="D43" s="171">
        <v>146</v>
      </c>
      <c r="E43" s="160" t="s">
        <v>981</v>
      </c>
      <c r="F43" s="160" t="s">
        <v>23</v>
      </c>
      <c r="G43" s="215">
        <v>119.8</v>
      </c>
      <c r="H43" s="216">
        <v>119.8</v>
      </c>
      <c r="I43" s="216">
        <v>0</v>
      </c>
      <c r="J43" s="216">
        <v>119.8</v>
      </c>
      <c r="K43" s="216">
        <v>0</v>
      </c>
      <c r="L43" s="455" t="s">
        <v>1026</v>
      </c>
      <c r="M43" s="457" t="s">
        <v>1027</v>
      </c>
      <c r="N43" s="459">
        <v>315</v>
      </c>
      <c r="O43" s="460">
        <f>315-225</f>
        <v>90</v>
      </c>
      <c r="P43" s="459" t="s">
        <v>984</v>
      </c>
      <c r="Q43" s="459"/>
      <c r="R43" s="160"/>
      <c r="S43" s="216"/>
      <c r="T43" s="216"/>
      <c r="U43" s="216"/>
      <c r="V43" s="427"/>
    </row>
    <row r="44" spans="1:23" s="221" customFormat="1" ht="68.45" customHeight="1" x14ac:dyDescent="0.3">
      <c r="A44" s="429"/>
      <c r="B44" s="429"/>
      <c r="C44" s="162">
        <v>62</v>
      </c>
      <c r="D44" s="171">
        <v>147</v>
      </c>
      <c r="E44" s="160" t="s">
        <v>981</v>
      </c>
      <c r="F44" s="160" t="s">
        <v>23</v>
      </c>
      <c r="G44" s="215">
        <v>105.2</v>
      </c>
      <c r="H44" s="216">
        <v>105.2</v>
      </c>
      <c r="I44" s="216">
        <v>0</v>
      </c>
      <c r="J44" s="216">
        <v>105.2</v>
      </c>
      <c r="K44" s="216">
        <v>0</v>
      </c>
      <c r="L44" s="456"/>
      <c r="M44" s="458"/>
      <c r="N44" s="458"/>
      <c r="O44" s="461"/>
      <c r="P44" s="458"/>
      <c r="Q44" s="458"/>
      <c r="R44" s="160"/>
      <c r="S44" s="216"/>
      <c r="T44" s="216"/>
      <c r="U44" s="216"/>
      <c r="V44" s="429"/>
    </row>
    <row r="45" spans="1:23" s="221" customFormat="1" ht="68.45" customHeight="1" x14ac:dyDescent="0.3">
      <c r="A45" s="427">
        <v>16</v>
      </c>
      <c r="B45" s="427" t="s">
        <v>1028</v>
      </c>
      <c r="C45" s="162">
        <v>62</v>
      </c>
      <c r="D45" s="171">
        <v>128</v>
      </c>
      <c r="E45" s="160" t="s">
        <v>981</v>
      </c>
      <c r="F45" s="160" t="s">
        <v>23</v>
      </c>
      <c r="G45" s="215">
        <v>133.69999999999999</v>
      </c>
      <c r="H45" s="216">
        <v>35.700000000000003</v>
      </c>
      <c r="I45" s="216">
        <v>97.999999999999986</v>
      </c>
      <c r="J45" s="216">
        <v>133.69999999999999</v>
      </c>
      <c r="K45" s="216">
        <v>0</v>
      </c>
      <c r="L45" s="455" t="s">
        <v>1029</v>
      </c>
      <c r="M45" s="470" t="s">
        <v>1030</v>
      </c>
      <c r="N45" s="459">
        <v>446</v>
      </c>
      <c r="O45" s="460">
        <f>446-163</f>
        <v>283</v>
      </c>
      <c r="P45" s="459" t="s">
        <v>984</v>
      </c>
      <c r="Q45" s="459"/>
      <c r="R45" s="160"/>
      <c r="S45" s="216"/>
      <c r="T45" s="216"/>
      <c r="U45" s="216"/>
      <c r="V45" s="427"/>
    </row>
    <row r="46" spans="1:23" s="221" customFormat="1" ht="68.45" customHeight="1" x14ac:dyDescent="0.3">
      <c r="A46" s="429"/>
      <c r="B46" s="429"/>
      <c r="C46" s="162">
        <v>62</v>
      </c>
      <c r="D46" s="171">
        <v>129</v>
      </c>
      <c r="E46" s="160" t="s">
        <v>981</v>
      </c>
      <c r="F46" s="160" t="s">
        <v>23</v>
      </c>
      <c r="G46" s="215">
        <v>29.3</v>
      </c>
      <c r="H46" s="216">
        <v>6.2</v>
      </c>
      <c r="I46" s="216">
        <v>23.1</v>
      </c>
      <c r="J46" s="216">
        <v>29.3</v>
      </c>
      <c r="K46" s="216">
        <v>0</v>
      </c>
      <c r="L46" s="456"/>
      <c r="M46" s="458"/>
      <c r="N46" s="458"/>
      <c r="O46" s="461"/>
      <c r="P46" s="458"/>
      <c r="Q46" s="458"/>
      <c r="R46" s="160"/>
      <c r="S46" s="216"/>
      <c r="T46" s="216"/>
      <c r="U46" s="216"/>
      <c r="V46" s="429"/>
    </row>
    <row r="47" spans="1:23" s="221" customFormat="1" ht="68.45" customHeight="1" x14ac:dyDescent="0.3">
      <c r="A47" s="427">
        <v>17</v>
      </c>
      <c r="B47" s="427" t="s">
        <v>1031</v>
      </c>
      <c r="C47" s="162">
        <v>62</v>
      </c>
      <c r="D47" s="171">
        <v>148</v>
      </c>
      <c r="E47" s="160" t="s">
        <v>981</v>
      </c>
      <c r="F47" s="160" t="s">
        <v>23</v>
      </c>
      <c r="G47" s="215">
        <v>146.69999999999999</v>
      </c>
      <c r="H47" s="216">
        <v>146.69999999999999</v>
      </c>
      <c r="I47" s="216">
        <v>0</v>
      </c>
      <c r="J47" s="216">
        <v>146.69999999999999</v>
      </c>
      <c r="K47" s="216">
        <v>0</v>
      </c>
      <c r="L47" s="455" t="s">
        <v>1032</v>
      </c>
      <c r="M47" s="457" t="s">
        <v>1033</v>
      </c>
      <c r="N47" s="459">
        <v>199</v>
      </c>
      <c r="O47" s="460"/>
      <c r="P47" s="459" t="s">
        <v>984</v>
      </c>
      <c r="Q47" s="459"/>
      <c r="R47" s="160"/>
      <c r="S47" s="216"/>
      <c r="T47" s="216"/>
      <c r="U47" s="216"/>
      <c r="V47" s="427" t="s">
        <v>985</v>
      </c>
    </row>
    <row r="48" spans="1:23" s="221" customFormat="1" ht="68.45" customHeight="1" x14ac:dyDescent="0.3">
      <c r="A48" s="428"/>
      <c r="B48" s="428"/>
      <c r="C48" s="162">
        <v>62</v>
      </c>
      <c r="D48" s="171">
        <v>149</v>
      </c>
      <c r="E48" s="160" t="s">
        <v>981</v>
      </c>
      <c r="F48" s="160" t="s">
        <v>23</v>
      </c>
      <c r="G48" s="215">
        <v>34.9</v>
      </c>
      <c r="H48" s="216">
        <v>34.9</v>
      </c>
      <c r="I48" s="216">
        <v>0</v>
      </c>
      <c r="J48" s="216">
        <v>34.9</v>
      </c>
      <c r="K48" s="216">
        <v>0</v>
      </c>
      <c r="L48" s="467"/>
      <c r="M48" s="468"/>
      <c r="N48" s="468"/>
      <c r="O48" s="469"/>
      <c r="P48" s="468"/>
      <c r="Q48" s="468"/>
      <c r="R48" s="160"/>
      <c r="S48" s="216"/>
      <c r="T48" s="216"/>
      <c r="U48" s="216"/>
      <c r="V48" s="428"/>
    </row>
    <row r="49" spans="1:23" s="221" customFormat="1" ht="68.45" customHeight="1" x14ac:dyDescent="0.3">
      <c r="A49" s="428"/>
      <c r="B49" s="428"/>
      <c r="C49" s="162">
        <v>62</v>
      </c>
      <c r="D49" s="171">
        <v>147</v>
      </c>
      <c r="E49" s="160" t="s">
        <v>981</v>
      </c>
      <c r="F49" s="160" t="s">
        <v>23</v>
      </c>
      <c r="G49" s="215">
        <v>43.4</v>
      </c>
      <c r="H49" s="216">
        <v>43.4</v>
      </c>
      <c r="I49" s="216">
        <v>0</v>
      </c>
      <c r="J49" s="216">
        <v>43.4</v>
      </c>
      <c r="K49" s="216">
        <v>0</v>
      </c>
      <c r="L49" s="467"/>
      <c r="M49" s="468"/>
      <c r="N49" s="468"/>
      <c r="O49" s="469"/>
      <c r="P49" s="468"/>
      <c r="Q49" s="468"/>
      <c r="R49" s="160"/>
      <c r="S49" s="216"/>
      <c r="T49" s="216"/>
      <c r="U49" s="216"/>
      <c r="V49" s="428"/>
    </row>
    <row r="50" spans="1:23" s="221" customFormat="1" ht="68.45" customHeight="1" x14ac:dyDescent="0.3">
      <c r="A50" s="429"/>
      <c r="B50" s="429"/>
      <c r="C50" s="162">
        <v>63</v>
      </c>
      <c r="D50" s="171">
        <v>188</v>
      </c>
      <c r="E50" s="160" t="s">
        <v>981</v>
      </c>
      <c r="F50" s="160" t="s">
        <v>23</v>
      </c>
      <c r="G50" s="215">
        <v>54.8</v>
      </c>
      <c r="H50" s="216">
        <v>54.8</v>
      </c>
      <c r="I50" s="216">
        <v>0</v>
      </c>
      <c r="J50" s="216">
        <v>54.8</v>
      </c>
      <c r="K50" s="216">
        <v>0</v>
      </c>
      <c r="L50" s="456"/>
      <c r="M50" s="458"/>
      <c r="N50" s="458"/>
      <c r="O50" s="461"/>
      <c r="P50" s="458"/>
      <c r="Q50" s="458"/>
      <c r="R50" s="160"/>
      <c r="S50" s="160"/>
      <c r="T50" s="216"/>
      <c r="U50" s="216"/>
      <c r="V50" s="429">
        <v>0</v>
      </c>
      <c r="W50" s="161"/>
    </row>
    <row r="51" spans="1:23" s="221" customFormat="1" ht="68.45" customHeight="1" x14ac:dyDescent="0.3">
      <c r="A51" s="427">
        <v>18</v>
      </c>
      <c r="B51" s="427" t="s">
        <v>1034</v>
      </c>
      <c r="C51" s="162">
        <v>62</v>
      </c>
      <c r="D51" s="171">
        <v>149</v>
      </c>
      <c r="E51" s="160" t="s">
        <v>981</v>
      </c>
      <c r="F51" s="160" t="s">
        <v>23</v>
      </c>
      <c r="G51" s="215">
        <v>225</v>
      </c>
      <c r="H51" s="216">
        <v>225</v>
      </c>
      <c r="I51" s="216">
        <v>0</v>
      </c>
      <c r="J51" s="216">
        <v>225</v>
      </c>
      <c r="K51" s="216">
        <v>0</v>
      </c>
      <c r="L51" s="455" t="s">
        <v>1035</v>
      </c>
      <c r="M51" s="457" t="s">
        <v>1036</v>
      </c>
      <c r="N51" s="459">
        <v>286</v>
      </c>
      <c r="O51" s="460"/>
      <c r="P51" s="459" t="s">
        <v>984</v>
      </c>
      <c r="Q51" s="459"/>
      <c r="R51" s="160"/>
      <c r="S51" s="216"/>
      <c r="T51" s="216"/>
      <c r="U51" s="216"/>
      <c r="V51" s="427"/>
    </row>
    <row r="52" spans="1:23" s="221" customFormat="1" ht="68.45" customHeight="1" x14ac:dyDescent="0.3">
      <c r="A52" s="429"/>
      <c r="B52" s="429"/>
      <c r="C52" s="162">
        <v>63</v>
      </c>
      <c r="D52" s="171">
        <v>183</v>
      </c>
      <c r="E52" s="160" t="s">
        <v>981</v>
      </c>
      <c r="F52" s="160" t="s">
        <v>23</v>
      </c>
      <c r="G52" s="215">
        <v>82.2</v>
      </c>
      <c r="H52" s="216">
        <v>82.2</v>
      </c>
      <c r="I52" s="216">
        <v>0</v>
      </c>
      <c r="J52" s="216">
        <v>82.2</v>
      </c>
      <c r="K52" s="216">
        <v>0</v>
      </c>
      <c r="L52" s="456"/>
      <c r="M52" s="458"/>
      <c r="N52" s="458"/>
      <c r="O52" s="461"/>
      <c r="P52" s="458"/>
      <c r="Q52" s="458"/>
      <c r="R52" s="160"/>
      <c r="S52" s="160"/>
      <c r="T52" s="228"/>
      <c r="U52" s="228"/>
      <c r="V52" s="429"/>
      <c r="W52" s="161"/>
    </row>
    <row r="53" spans="1:23" s="221" customFormat="1" ht="68.45" customHeight="1" x14ac:dyDescent="0.3">
      <c r="A53" s="427">
        <v>19</v>
      </c>
      <c r="B53" s="427" t="s">
        <v>1037</v>
      </c>
      <c r="C53" s="162">
        <v>62</v>
      </c>
      <c r="D53" s="171">
        <v>149</v>
      </c>
      <c r="E53" s="160" t="s">
        <v>981</v>
      </c>
      <c r="F53" s="160" t="s">
        <v>23</v>
      </c>
      <c r="G53" s="215">
        <v>121.8</v>
      </c>
      <c r="H53" s="216">
        <v>121.8</v>
      </c>
      <c r="I53" s="216">
        <v>0</v>
      </c>
      <c r="J53" s="216">
        <v>121.8</v>
      </c>
      <c r="K53" s="216">
        <v>0</v>
      </c>
      <c r="L53" s="455" t="s">
        <v>1038</v>
      </c>
      <c r="M53" s="457" t="s">
        <v>1039</v>
      </c>
      <c r="N53" s="459">
        <v>216</v>
      </c>
      <c r="O53" s="460"/>
      <c r="P53" s="459" t="s">
        <v>984</v>
      </c>
      <c r="Q53" s="459"/>
      <c r="R53" s="160"/>
      <c r="S53" s="216"/>
      <c r="T53" s="216"/>
      <c r="U53" s="216"/>
      <c r="V53" s="427"/>
    </row>
    <row r="54" spans="1:23" s="221" customFormat="1" ht="68.45" customHeight="1" x14ac:dyDescent="0.3">
      <c r="A54" s="428"/>
      <c r="B54" s="428"/>
      <c r="C54" s="162">
        <v>62</v>
      </c>
      <c r="D54" s="171">
        <v>150</v>
      </c>
      <c r="E54" s="160" t="s">
        <v>981</v>
      </c>
      <c r="F54" s="160" t="s">
        <v>23</v>
      </c>
      <c r="G54" s="215">
        <v>58.2</v>
      </c>
      <c r="H54" s="216">
        <v>58.2</v>
      </c>
      <c r="I54" s="216">
        <v>0</v>
      </c>
      <c r="J54" s="216">
        <v>58.2</v>
      </c>
      <c r="K54" s="216">
        <v>0</v>
      </c>
      <c r="L54" s="467"/>
      <c r="M54" s="468"/>
      <c r="N54" s="468"/>
      <c r="O54" s="469"/>
      <c r="P54" s="468"/>
      <c r="Q54" s="468"/>
      <c r="R54" s="160"/>
      <c r="S54" s="216"/>
      <c r="T54" s="216"/>
      <c r="U54" s="216"/>
      <c r="V54" s="428"/>
    </row>
    <row r="55" spans="1:23" s="221" customFormat="1" ht="68.45" customHeight="1" x14ac:dyDescent="0.3">
      <c r="A55" s="429"/>
      <c r="B55" s="429"/>
      <c r="C55" s="162">
        <v>63</v>
      </c>
      <c r="D55" s="171">
        <v>183</v>
      </c>
      <c r="E55" s="160" t="s">
        <v>981</v>
      </c>
      <c r="F55" s="160" t="s">
        <v>23</v>
      </c>
      <c r="G55" s="215">
        <v>54.8</v>
      </c>
      <c r="H55" s="216">
        <v>54.8</v>
      </c>
      <c r="I55" s="216">
        <v>0</v>
      </c>
      <c r="J55" s="216">
        <v>54.8</v>
      </c>
      <c r="K55" s="216">
        <v>0</v>
      </c>
      <c r="L55" s="456"/>
      <c r="M55" s="458"/>
      <c r="N55" s="458"/>
      <c r="O55" s="461"/>
      <c r="P55" s="458"/>
      <c r="Q55" s="458"/>
      <c r="R55" s="160"/>
      <c r="S55" s="160"/>
      <c r="T55" s="228"/>
      <c r="U55" s="228"/>
      <c r="V55" s="429"/>
      <c r="W55" s="161"/>
    </row>
    <row r="56" spans="1:23" s="221" customFormat="1" ht="68.45" customHeight="1" x14ac:dyDescent="0.3">
      <c r="A56" s="427">
        <v>20</v>
      </c>
      <c r="B56" s="427" t="s">
        <v>1040</v>
      </c>
      <c r="C56" s="162">
        <v>62</v>
      </c>
      <c r="D56" s="171">
        <v>150</v>
      </c>
      <c r="E56" s="160" t="s">
        <v>981</v>
      </c>
      <c r="F56" s="160" t="s">
        <v>23</v>
      </c>
      <c r="G56" s="215">
        <v>276.2</v>
      </c>
      <c r="H56" s="216">
        <v>276.2</v>
      </c>
      <c r="I56" s="216">
        <v>0</v>
      </c>
      <c r="J56" s="216">
        <v>276.2</v>
      </c>
      <c r="K56" s="216">
        <v>0</v>
      </c>
      <c r="L56" s="471" t="s">
        <v>1041</v>
      </c>
      <c r="M56" s="471" t="s">
        <v>1042</v>
      </c>
      <c r="N56" s="459">
        <v>507</v>
      </c>
      <c r="O56" s="460">
        <f>507-315</f>
        <v>192</v>
      </c>
      <c r="P56" s="459" t="s">
        <v>984</v>
      </c>
      <c r="Q56" s="459"/>
      <c r="R56" s="160"/>
      <c r="S56" s="216"/>
      <c r="T56" s="216"/>
      <c r="U56" s="216"/>
      <c r="V56" s="427"/>
    </row>
    <row r="57" spans="1:23" s="221" customFormat="1" ht="68.45" customHeight="1" x14ac:dyDescent="0.3">
      <c r="A57" s="429"/>
      <c r="B57" s="429"/>
      <c r="C57" s="162">
        <v>62</v>
      </c>
      <c r="D57" s="171">
        <v>151</v>
      </c>
      <c r="E57" s="160" t="s">
        <v>981</v>
      </c>
      <c r="F57" s="160" t="s">
        <v>23</v>
      </c>
      <c r="G57" s="215">
        <v>38.799999999999997</v>
      </c>
      <c r="H57" s="216">
        <v>16</v>
      </c>
      <c r="I57" s="216">
        <v>22.799999999999997</v>
      </c>
      <c r="J57" s="216">
        <v>38.799999999999997</v>
      </c>
      <c r="K57" s="216">
        <v>0</v>
      </c>
      <c r="L57" s="471"/>
      <c r="M57" s="471"/>
      <c r="N57" s="458"/>
      <c r="O57" s="461"/>
      <c r="P57" s="458"/>
      <c r="Q57" s="458"/>
      <c r="R57" s="160">
        <v>731</v>
      </c>
      <c r="S57" s="216">
        <v>230.7</v>
      </c>
      <c r="T57" s="216">
        <v>230.7</v>
      </c>
      <c r="U57" s="216">
        <v>0</v>
      </c>
      <c r="V57" s="429"/>
    </row>
    <row r="58" spans="1:23" s="221" customFormat="1" ht="68.45" customHeight="1" x14ac:dyDescent="0.3">
      <c r="A58" s="161">
        <v>21</v>
      </c>
      <c r="B58" s="161" t="s">
        <v>1043</v>
      </c>
      <c r="C58" s="162">
        <v>63</v>
      </c>
      <c r="D58" s="171">
        <v>183</v>
      </c>
      <c r="E58" s="160" t="s">
        <v>981</v>
      </c>
      <c r="F58" s="160" t="s">
        <v>23</v>
      </c>
      <c r="G58" s="215">
        <v>127.9</v>
      </c>
      <c r="H58" s="216">
        <v>127.9</v>
      </c>
      <c r="I58" s="216">
        <v>0</v>
      </c>
      <c r="J58" s="216">
        <v>127.9</v>
      </c>
      <c r="K58" s="216">
        <v>0</v>
      </c>
      <c r="L58" s="229" t="s">
        <v>1041</v>
      </c>
      <c r="M58" s="229" t="s">
        <v>1042</v>
      </c>
      <c r="N58" s="225">
        <v>507</v>
      </c>
      <c r="O58" s="226">
        <f>192-127.9</f>
        <v>64.099999999999994</v>
      </c>
      <c r="P58" s="171" t="s">
        <v>984</v>
      </c>
      <c r="Q58" s="227"/>
      <c r="R58" s="160"/>
      <c r="S58" s="160"/>
      <c r="T58" s="228"/>
      <c r="U58" s="228"/>
      <c r="V58" s="161"/>
      <c r="W58" s="161"/>
    </row>
    <row r="59" spans="1:23" s="221" customFormat="1" ht="68.45" customHeight="1" x14ac:dyDescent="0.3">
      <c r="A59" s="427">
        <v>22</v>
      </c>
      <c r="B59" s="427" t="s">
        <v>1044</v>
      </c>
      <c r="C59" s="162">
        <v>62</v>
      </c>
      <c r="D59" s="171">
        <v>103</v>
      </c>
      <c r="E59" s="160" t="s">
        <v>981</v>
      </c>
      <c r="F59" s="160" t="s">
        <v>23</v>
      </c>
      <c r="G59" s="215">
        <v>144.9</v>
      </c>
      <c r="H59" s="216">
        <v>68.2</v>
      </c>
      <c r="I59" s="216">
        <v>76.7</v>
      </c>
      <c r="J59" s="216">
        <v>144.9</v>
      </c>
      <c r="K59" s="216">
        <v>0</v>
      </c>
      <c r="L59" s="466" t="s">
        <v>1045</v>
      </c>
      <c r="M59" s="470" t="s">
        <v>1046</v>
      </c>
      <c r="N59" s="459">
        <v>477</v>
      </c>
      <c r="O59" s="460">
        <f>477-413.9</f>
        <v>63.100000000000023</v>
      </c>
      <c r="P59" s="459" t="s">
        <v>984</v>
      </c>
      <c r="Q59" s="459"/>
      <c r="R59" s="160"/>
      <c r="S59" s="216"/>
      <c r="T59" s="216"/>
      <c r="U59" s="216"/>
      <c r="V59" s="427"/>
    </row>
    <row r="60" spans="1:23" s="221" customFormat="1" ht="68.45" customHeight="1" x14ac:dyDescent="0.3">
      <c r="A60" s="428"/>
      <c r="B60" s="428"/>
      <c r="C60" s="162">
        <v>62</v>
      </c>
      <c r="D60" s="171">
        <v>102</v>
      </c>
      <c r="E60" s="160" t="s">
        <v>981</v>
      </c>
      <c r="F60" s="160" t="s">
        <v>23</v>
      </c>
      <c r="G60" s="215">
        <v>16.100000000000001</v>
      </c>
      <c r="H60" s="216">
        <v>7.8</v>
      </c>
      <c r="I60" s="216">
        <v>8.3000000000000007</v>
      </c>
      <c r="J60" s="216">
        <v>16.100000000000001</v>
      </c>
      <c r="K60" s="216">
        <v>0</v>
      </c>
      <c r="L60" s="467"/>
      <c r="M60" s="468"/>
      <c r="N60" s="468"/>
      <c r="O60" s="469"/>
      <c r="P60" s="468"/>
      <c r="Q60" s="468"/>
      <c r="R60" s="160"/>
      <c r="S60" s="216"/>
      <c r="T60" s="216"/>
      <c r="U60" s="216"/>
      <c r="V60" s="428"/>
    </row>
    <row r="61" spans="1:23" s="221" customFormat="1" ht="68.45" customHeight="1" x14ac:dyDescent="0.3">
      <c r="A61" s="428"/>
      <c r="B61" s="428"/>
      <c r="C61" s="162">
        <v>63</v>
      </c>
      <c r="D61" s="171">
        <v>94</v>
      </c>
      <c r="E61" s="160" t="s">
        <v>981</v>
      </c>
      <c r="F61" s="160" t="s">
        <v>23</v>
      </c>
      <c r="G61" s="215">
        <v>13.8</v>
      </c>
      <c r="H61" s="216">
        <v>13.8</v>
      </c>
      <c r="I61" s="216">
        <v>0</v>
      </c>
      <c r="J61" s="216">
        <v>13.8</v>
      </c>
      <c r="K61" s="216">
        <v>0</v>
      </c>
      <c r="L61" s="467"/>
      <c r="M61" s="468"/>
      <c r="N61" s="468"/>
      <c r="O61" s="469"/>
      <c r="P61" s="468"/>
      <c r="Q61" s="468"/>
      <c r="R61" s="160"/>
      <c r="S61" s="216"/>
      <c r="T61" s="216"/>
      <c r="U61" s="216"/>
      <c r="V61" s="428"/>
    </row>
    <row r="62" spans="1:23" s="221" customFormat="1" ht="68.45" customHeight="1" x14ac:dyDescent="0.3">
      <c r="A62" s="429"/>
      <c r="B62" s="429"/>
      <c r="C62" s="162">
        <v>63</v>
      </c>
      <c r="D62" s="171">
        <v>93</v>
      </c>
      <c r="E62" s="160" t="s">
        <v>981</v>
      </c>
      <c r="F62" s="160" t="s">
        <v>23</v>
      </c>
      <c r="G62" s="215">
        <v>239.1</v>
      </c>
      <c r="H62" s="216">
        <v>239.1</v>
      </c>
      <c r="I62" s="216">
        <v>0</v>
      </c>
      <c r="J62" s="216">
        <v>239.1</v>
      </c>
      <c r="K62" s="216">
        <v>0</v>
      </c>
      <c r="L62" s="456"/>
      <c r="M62" s="458"/>
      <c r="N62" s="458"/>
      <c r="O62" s="461"/>
      <c r="P62" s="458"/>
      <c r="Q62" s="458"/>
      <c r="R62" s="160"/>
      <c r="S62" s="216"/>
      <c r="T62" s="216"/>
      <c r="U62" s="216"/>
      <c r="V62" s="429"/>
    </row>
    <row r="63" spans="1:23" s="221" customFormat="1" ht="68.45" customHeight="1" x14ac:dyDescent="0.3">
      <c r="A63" s="427">
        <v>23</v>
      </c>
      <c r="B63" s="427" t="s">
        <v>1047</v>
      </c>
      <c r="C63" s="162">
        <v>62</v>
      </c>
      <c r="D63" s="171">
        <v>122</v>
      </c>
      <c r="E63" s="160" t="s">
        <v>981</v>
      </c>
      <c r="F63" s="160" t="s">
        <v>23</v>
      </c>
      <c r="G63" s="215">
        <v>54.3</v>
      </c>
      <c r="H63" s="216">
        <v>25.7</v>
      </c>
      <c r="I63" s="216">
        <v>28.599999999999998</v>
      </c>
      <c r="J63" s="216">
        <v>54.3</v>
      </c>
      <c r="K63" s="216">
        <v>0</v>
      </c>
      <c r="L63" s="466" t="s">
        <v>1048</v>
      </c>
      <c r="M63" s="457" t="s">
        <v>1049</v>
      </c>
      <c r="N63" s="459">
        <v>203</v>
      </c>
      <c r="O63" s="460">
        <f>203-137.7</f>
        <v>65.300000000000011</v>
      </c>
      <c r="P63" s="459" t="s">
        <v>984</v>
      </c>
      <c r="Q63" s="459"/>
      <c r="R63" s="160"/>
      <c r="S63" s="216"/>
      <c r="T63" s="216"/>
      <c r="U63" s="216"/>
      <c r="V63" s="427"/>
    </row>
    <row r="64" spans="1:23" s="221" customFormat="1" ht="68.45" customHeight="1" x14ac:dyDescent="0.3">
      <c r="A64" s="429"/>
      <c r="B64" s="429"/>
      <c r="C64" s="162">
        <v>63</v>
      </c>
      <c r="D64" s="171">
        <v>21</v>
      </c>
      <c r="E64" s="160" t="s">
        <v>981</v>
      </c>
      <c r="F64" s="160" t="s">
        <v>23</v>
      </c>
      <c r="G64" s="215">
        <v>83.4</v>
      </c>
      <c r="H64" s="216">
        <v>83.4</v>
      </c>
      <c r="I64" s="216">
        <v>0</v>
      </c>
      <c r="J64" s="216">
        <v>83.4</v>
      </c>
      <c r="K64" s="216">
        <v>0</v>
      </c>
      <c r="L64" s="456"/>
      <c r="M64" s="458"/>
      <c r="N64" s="458"/>
      <c r="O64" s="461"/>
      <c r="P64" s="458"/>
      <c r="Q64" s="458"/>
      <c r="R64" s="160"/>
      <c r="S64" s="160"/>
      <c r="T64" s="216"/>
      <c r="U64" s="216"/>
      <c r="V64" s="429"/>
      <c r="W64" s="161"/>
    </row>
    <row r="65" spans="1:23" s="221" customFormat="1" ht="68.45" customHeight="1" x14ac:dyDescent="0.3">
      <c r="A65" s="427">
        <v>24</v>
      </c>
      <c r="B65" s="427" t="s">
        <v>1050</v>
      </c>
      <c r="C65" s="162">
        <v>62</v>
      </c>
      <c r="D65" s="171">
        <v>122</v>
      </c>
      <c r="E65" s="160" t="s">
        <v>981</v>
      </c>
      <c r="F65" s="160" t="s">
        <v>23</v>
      </c>
      <c r="G65" s="215">
        <v>80.7</v>
      </c>
      <c r="H65" s="216">
        <v>38.200000000000003</v>
      </c>
      <c r="I65" s="216">
        <v>42.5</v>
      </c>
      <c r="J65" s="216">
        <v>80.7</v>
      </c>
      <c r="K65" s="216">
        <v>0</v>
      </c>
      <c r="L65" s="455" t="s">
        <v>1051</v>
      </c>
      <c r="M65" s="457" t="s">
        <v>1052</v>
      </c>
      <c r="N65" s="459">
        <v>582</v>
      </c>
      <c r="O65" s="460">
        <f>582-530.6</f>
        <v>51.399999999999977</v>
      </c>
      <c r="P65" s="459" t="s">
        <v>984</v>
      </c>
      <c r="Q65" s="459"/>
      <c r="R65" s="160"/>
      <c r="S65" s="216"/>
      <c r="T65" s="216"/>
      <c r="U65" s="216"/>
      <c r="V65" s="427"/>
    </row>
    <row r="66" spans="1:23" s="221" customFormat="1" ht="68.45" customHeight="1" x14ac:dyDescent="0.3">
      <c r="A66" s="428"/>
      <c r="B66" s="428"/>
      <c r="C66" s="162">
        <v>62</v>
      </c>
      <c r="D66" s="171">
        <v>123</v>
      </c>
      <c r="E66" s="160" t="s">
        <v>981</v>
      </c>
      <c r="F66" s="160" t="s">
        <v>23</v>
      </c>
      <c r="G66" s="215">
        <v>136.30000000000001</v>
      </c>
      <c r="H66" s="216">
        <v>65.5</v>
      </c>
      <c r="I66" s="216">
        <v>70.800000000000011</v>
      </c>
      <c r="J66" s="216">
        <v>136.30000000000001</v>
      </c>
      <c r="K66" s="216">
        <v>0</v>
      </c>
      <c r="L66" s="467"/>
      <c r="M66" s="468"/>
      <c r="N66" s="468"/>
      <c r="O66" s="469"/>
      <c r="P66" s="468"/>
      <c r="Q66" s="468"/>
      <c r="R66" s="160"/>
      <c r="S66" s="216"/>
      <c r="T66" s="216"/>
      <c r="U66" s="216"/>
      <c r="V66" s="428"/>
    </row>
    <row r="67" spans="1:23" s="221" customFormat="1" ht="68.45" customHeight="1" x14ac:dyDescent="0.3">
      <c r="A67" s="429"/>
      <c r="B67" s="429"/>
      <c r="C67" s="162">
        <v>63</v>
      </c>
      <c r="D67" s="171">
        <v>21</v>
      </c>
      <c r="E67" s="160" t="s">
        <v>981</v>
      </c>
      <c r="F67" s="160" t="s">
        <v>23</v>
      </c>
      <c r="G67" s="215">
        <v>313.60000000000002</v>
      </c>
      <c r="H67" s="216">
        <v>313.60000000000002</v>
      </c>
      <c r="I67" s="216">
        <v>0</v>
      </c>
      <c r="J67" s="216">
        <v>313.60000000000002</v>
      </c>
      <c r="K67" s="216">
        <v>0</v>
      </c>
      <c r="L67" s="456"/>
      <c r="M67" s="458"/>
      <c r="N67" s="458"/>
      <c r="O67" s="461"/>
      <c r="P67" s="458"/>
      <c r="Q67" s="458"/>
      <c r="R67" s="160"/>
      <c r="S67" s="160"/>
      <c r="T67" s="216"/>
      <c r="U67" s="216"/>
      <c r="V67" s="429"/>
      <c r="W67" s="161"/>
    </row>
    <row r="68" spans="1:23" s="221" customFormat="1" ht="68.45" customHeight="1" x14ac:dyDescent="0.3">
      <c r="A68" s="161">
        <v>25</v>
      </c>
      <c r="B68" s="161" t="s">
        <v>1053</v>
      </c>
      <c r="C68" s="162">
        <v>62</v>
      </c>
      <c r="D68" s="171">
        <v>124</v>
      </c>
      <c r="E68" s="160" t="s">
        <v>981</v>
      </c>
      <c r="F68" s="160" t="s">
        <v>23</v>
      </c>
      <c r="G68" s="215">
        <v>52</v>
      </c>
      <c r="H68" s="216">
        <v>24.5</v>
      </c>
      <c r="I68" s="216">
        <v>27.5</v>
      </c>
      <c r="J68" s="216">
        <v>52</v>
      </c>
      <c r="K68" s="216">
        <v>0</v>
      </c>
      <c r="L68" s="223" t="s">
        <v>1054</v>
      </c>
      <c r="M68" s="229" t="s">
        <v>1055</v>
      </c>
      <c r="N68" s="225">
        <v>197</v>
      </c>
      <c r="O68" s="226">
        <f>197-52</f>
        <v>145</v>
      </c>
      <c r="P68" s="171" t="s">
        <v>984</v>
      </c>
      <c r="Q68" s="227"/>
      <c r="R68" s="160"/>
      <c r="S68" s="216"/>
      <c r="T68" s="216"/>
      <c r="U68" s="216"/>
      <c r="V68" s="161" t="s">
        <v>985</v>
      </c>
    </row>
    <row r="69" spans="1:23" s="221" customFormat="1" ht="68.45" customHeight="1" x14ac:dyDescent="0.3">
      <c r="A69" s="161">
        <v>26</v>
      </c>
      <c r="B69" s="161" t="s">
        <v>1056</v>
      </c>
      <c r="C69" s="162">
        <v>63</v>
      </c>
      <c r="D69" s="171">
        <v>95</v>
      </c>
      <c r="E69" s="160" t="s">
        <v>981</v>
      </c>
      <c r="F69" s="160" t="s">
        <v>23</v>
      </c>
      <c r="G69" s="215">
        <v>71.2</v>
      </c>
      <c r="H69" s="216">
        <v>71.2</v>
      </c>
      <c r="I69" s="216">
        <v>0</v>
      </c>
      <c r="J69" s="216">
        <v>71.2</v>
      </c>
      <c r="K69" s="216">
        <v>0</v>
      </c>
      <c r="L69" s="223" t="s">
        <v>1057</v>
      </c>
      <c r="M69" s="229" t="s">
        <v>1055</v>
      </c>
      <c r="N69" s="225">
        <v>197</v>
      </c>
      <c r="O69" s="226">
        <f>145-71.2</f>
        <v>73.8</v>
      </c>
      <c r="P69" s="171" t="s">
        <v>984</v>
      </c>
      <c r="Q69" s="227"/>
      <c r="R69" s="160"/>
      <c r="S69" s="216"/>
      <c r="T69" s="216"/>
      <c r="U69" s="216"/>
      <c r="V69" s="161"/>
    </row>
    <row r="70" spans="1:23" s="221" customFormat="1" ht="68.45" customHeight="1" x14ac:dyDescent="0.3">
      <c r="A70" s="427">
        <v>27</v>
      </c>
      <c r="B70" s="427" t="s">
        <v>1058</v>
      </c>
      <c r="C70" s="162">
        <v>62</v>
      </c>
      <c r="D70" s="171">
        <v>124</v>
      </c>
      <c r="E70" s="160" t="s">
        <v>981</v>
      </c>
      <c r="F70" s="160" t="s">
        <v>23</v>
      </c>
      <c r="G70" s="215">
        <v>111.4</v>
      </c>
      <c r="H70" s="216">
        <v>52.5</v>
      </c>
      <c r="I70" s="216">
        <v>58.900000000000006</v>
      </c>
      <c r="J70" s="216">
        <v>111.4</v>
      </c>
      <c r="K70" s="216">
        <v>0</v>
      </c>
      <c r="L70" s="455" t="s">
        <v>1059</v>
      </c>
      <c r="M70" s="457" t="s">
        <v>1060</v>
      </c>
      <c r="N70" s="459">
        <v>280</v>
      </c>
      <c r="O70" s="460"/>
      <c r="P70" s="459" t="s">
        <v>984</v>
      </c>
      <c r="Q70" s="459"/>
      <c r="R70" s="160"/>
      <c r="S70" s="216"/>
      <c r="T70" s="216"/>
      <c r="U70" s="216"/>
      <c r="V70" s="427"/>
    </row>
    <row r="71" spans="1:23" s="221" customFormat="1" ht="68.45" customHeight="1" x14ac:dyDescent="0.3">
      <c r="A71" s="428"/>
      <c r="B71" s="428"/>
      <c r="C71" s="162">
        <v>62</v>
      </c>
      <c r="D71" s="171">
        <v>125</v>
      </c>
      <c r="E71" s="160" t="s">
        <v>981</v>
      </c>
      <c r="F71" s="160" t="s">
        <v>23</v>
      </c>
      <c r="G71" s="215">
        <v>49.6</v>
      </c>
      <c r="H71" s="216">
        <v>23.2</v>
      </c>
      <c r="I71" s="216">
        <v>26.400000000000002</v>
      </c>
      <c r="J71" s="216">
        <v>49.6</v>
      </c>
      <c r="K71" s="216">
        <v>0</v>
      </c>
      <c r="L71" s="467"/>
      <c r="M71" s="468"/>
      <c r="N71" s="468"/>
      <c r="O71" s="469"/>
      <c r="P71" s="468"/>
      <c r="Q71" s="468"/>
      <c r="R71" s="160"/>
      <c r="S71" s="216"/>
      <c r="T71" s="216"/>
      <c r="U71" s="216"/>
      <c r="V71" s="428"/>
    </row>
    <row r="72" spans="1:23" s="221" customFormat="1" ht="68.45" customHeight="1" x14ac:dyDescent="0.3">
      <c r="A72" s="429"/>
      <c r="B72" s="429"/>
      <c r="C72" s="162">
        <v>63</v>
      </c>
      <c r="D72" s="171">
        <v>95</v>
      </c>
      <c r="E72" s="160" t="s">
        <v>981</v>
      </c>
      <c r="F72" s="160" t="s">
        <v>23</v>
      </c>
      <c r="G72" s="215">
        <v>238.5</v>
      </c>
      <c r="H72" s="216">
        <v>238.5</v>
      </c>
      <c r="I72" s="216">
        <v>0</v>
      </c>
      <c r="J72" s="216">
        <v>238.5</v>
      </c>
      <c r="K72" s="216">
        <v>0</v>
      </c>
      <c r="L72" s="456"/>
      <c r="M72" s="458"/>
      <c r="N72" s="458"/>
      <c r="O72" s="461"/>
      <c r="P72" s="458"/>
      <c r="Q72" s="458"/>
      <c r="R72" s="160"/>
      <c r="S72" s="160"/>
      <c r="T72" s="216"/>
      <c r="U72" s="216"/>
      <c r="V72" s="429"/>
      <c r="W72" s="161"/>
    </row>
    <row r="73" spans="1:23" s="221" customFormat="1" ht="68.45" customHeight="1" x14ac:dyDescent="0.3">
      <c r="A73" s="427">
        <v>28</v>
      </c>
      <c r="B73" s="427" t="s">
        <v>1061</v>
      </c>
      <c r="C73" s="162">
        <v>62</v>
      </c>
      <c r="D73" s="171">
        <v>96</v>
      </c>
      <c r="E73" s="160" t="s">
        <v>981</v>
      </c>
      <c r="F73" s="160" t="s">
        <v>23</v>
      </c>
      <c r="G73" s="215">
        <v>133</v>
      </c>
      <c r="H73" s="230">
        <v>71.400000000000006</v>
      </c>
      <c r="I73" s="230">
        <f t="shared" ref="I73:I75" si="0">IF((G73-H73)&lt;150,(G73-H73),0)</f>
        <v>61.599999999999994</v>
      </c>
      <c r="J73" s="216">
        <f t="shared" ref="J73:J75" si="1">+H73+I73</f>
        <v>133</v>
      </c>
      <c r="K73" s="216">
        <f t="shared" ref="K73:K75" si="2">+G73-J73</f>
        <v>0</v>
      </c>
      <c r="L73" s="466" t="s">
        <v>279</v>
      </c>
      <c r="M73" s="457" t="s">
        <v>1062</v>
      </c>
      <c r="N73" s="459">
        <v>330</v>
      </c>
      <c r="O73" s="460"/>
      <c r="P73" s="459" t="s">
        <v>984</v>
      </c>
      <c r="Q73" s="459"/>
      <c r="R73" s="160"/>
      <c r="S73" s="160"/>
      <c r="T73" s="216"/>
      <c r="U73" s="216"/>
      <c r="V73" s="216"/>
      <c r="W73" s="427" t="s">
        <v>985</v>
      </c>
    </row>
    <row r="74" spans="1:23" s="221" customFormat="1" ht="68.45" customHeight="1" x14ac:dyDescent="0.3">
      <c r="A74" s="428"/>
      <c r="B74" s="428"/>
      <c r="C74" s="162">
        <v>62</v>
      </c>
      <c r="D74" s="171">
        <v>144</v>
      </c>
      <c r="E74" s="160" t="s">
        <v>981</v>
      </c>
      <c r="F74" s="160" t="s">
        <v>23</v>
      </c>
      <c r="G74" s="215">
        <v>237</v>
      </c>
      <c r="H74" s="216">
        <f t="shared" ref="H74" si="3">G74</f>
        <v>237</v>
      </c>
      <c r="I74" s="216">
        <f t="shared" si="0"/>
        <v>0</v>
      </c>
      <c r="J74" s="216">
        <f t="shared" si="1"/>
        <v>237</v>
      </c>
      <c r="K74" s="216">
        <f t="shared" si="2"/>
        <v>0</v>
      </c>
      <c r="L74" s="467"/>
      <c r="M74" s="468"/>
      <c r="N74" s="468"/>
      <c r="O74" s="469"/>
      <c r="P74" s="468"/>
      <c r="Q74" s="468"/>
      <c r="R74" s="160"/>
      <c r="S74" s="160"/>
      <c r="T74" s="216"/>
      <c r="U74" s="216"/>
      <c r="V74" s="216"/>
      <c r="W74" s="428"/>
    </row>
    <row r="75" spans="1:23" s="221" customFormat="1" ht="68.45" customHeight="1" x14ac:dyDescent="0.3">
      <c r="A75" s="429"/>
      <c r="B75" s="429"/>
      <c r="C75" s="162">
        <v>63</v>
      </c>
      <c r="D75" s="171">
        <v>129</v>
      </c>
      <c r="E75" s="160" t="s">
        <v>981</v>
      </c>
      <c r="F75" s="160" t="s">
        <v>23</v>
      </c>
      <c r="G75" s="215">
        <v>175.1</v>
      </c>
      <c r="H75" s="216">
        <f>G75</f>
        <v>175.1</v>
      </c>
      <c r="I75" s="216">
        <f t="shared" si="0"/>
        <v>0</v>
      </c>
      <c r="J75" s="216">
        <f t="shared" si="1"/>
        <v>175.1</v>
      </c>
      <c r="K75" s="216">
        <f t="shared" si="2"/>
        <v>0</v>
      </c>
      <c r="L75" s="456"/>
      <c r="M75" s="458"/>
      <c r="N75" s="458"/>
      <c r="O75" s="461"/>
      <c r="P75" s="458"/>
      <c r="Q75" s="458"/>
      <c r="R75" s="216"/>
      <c r="S75" s="160"/>
      <c r="T75" s="160"/>
      <c r="U75" s="216"/>
      <c r="V75" s="216"/>
      <c r="W75" s="429"/>
    </row>
    <row r="76" spans="1:23" s="221" customFormat="1" ht="68.45" customHeight="1" x14ac:dyDescent="0.3">
      <c r="A76" s="472">
        <v>29</v>
      </c>
      <c r="B76" s="472" t="s">
        <v>1063</v>
      </c>
      <c r="C76" s="162">
        <v>62</v>
      </c>
      <c r="D76" s="171">
        <v>121</v>
      </c>
      <c r="E76" s="160" t="s">
        <v>981</v>
      </c>
      <c r="F76" s="160" t="s">
        <v>23</v>
      </c>
      <c r="G76" s="231">
        <v>155.1</v>
      </c>
      <c r="H76" s="216">
        <v>76.099999999999994</v>
      </c>
      <c r="I76" s="216">
        <v>79</v>
      </c>
      <c r="J76" s="216">
        <v>155.1</v>
      </c>
      <c r="K76" s="216">
        <v>0</v>
      </c>
      <c r="L76" s="455"/>
      <c r="M76" s="457"/>
      <c r="N76" s="459"/>
      <c r="O76" s="460"/>
      <c r="P76" s="459"/>
      <c r="Q76" s="459"/>
      <c r="R76" s="160"/>
      <c r="S76" s="216"/>
      <c r="T76" s="216"/>
      <c r="U76" s="216"/>
      <c r="V76" s="472"/>
    </row>
    <row r="77" spans="1:23" s="221" customFormat="1" ht="68.45" customHeight="1" x14ac:dyDescent="0.3">
      <c r="A77" s="472"/>
      <c r="B77" s="472"/>
      <c r="C77" s="162">
        <v>63</v>
      </c>
      <c r="D77" s="171">
        <v>88</v>
      </c>
      <c r="E77" s="160" t="s">
        <v>981</v>
      </c>
      <c r="F77" s="160" t="s">
        <v>23</v>
      </c>
      <c r="G77" s="215">
        <v>120.4</v>
      </c>
      <c r="H77" s="216">
        <v>120.4</v>
      </c>
      <c r="I77" s="216">
        <v>0</v>
      </c>
      <c r="J77" s="216">
        <v>120.4</v>
      </c>
      <c r="K77" s="216">
        <v>0</v>
      </c>
      <c r="L77" s="456"/>
      <c r="M77" s="458"/>
      <c r="N77" s="458"/>
      <c r="O77" s="461"/>
      <c r="P77" s="458"/>
      <c r="Q77" s="458"/>
      <c r="R77" s="160"/>
      <c r="S77" s="216"/>
      <c r="T77" s="216"/>
      <c r="U77" s="216"/>
      <c r="V77" s="472"/>
    </row>
    <row r="78" spans="1:23" s="221" customFormat="1" ht="68.45" customHeight="1" x14ac:dyDescent="0.3">
      <c r="A78" s="472">
        <v>30</v>
      </c>
      <c r="B78" s="472" t="s">
        <v>1064</v>
      </c>
      <c r="C78" s="162">
        <v>63</v>
      </c>
      <c r="D78" s="171">
        <v>86</v>
      </c>
      <c r="E78" s="160" t="s">
        <v>981</v>
      </c>
      <c r="F78" s="160" t="s">
        <v>23</v>
      </c>
      <c r="G78" s="215">
        <v>125.9</v>
      </c>
      <c r="H78" s="216">
        <v>125.9</v>
      </c>
      <c r="I78" s="216">
        <v>0</v>
      </c>
      <c r="J78" s="216">
        <v>125.9</v>
      </c>
      <c r="K78" s="216">
        <v>0</v>
      </c>
      <c r="L78" s="455" t="s">
        <v>1065</v>
      </c>
      <c r="M78" s="470" t="s">
        <v>1066</v>
      </c>
      <c r="N78" s="459">
        <v>261</v>
      </c>
      <c r="O78" s="460">
        <f>261-147.8</f>
        <v>113.19999999999999</v>
      </c>
      <c r="P78" s="459" t="s">
        <v>984</v>
      </c>
      <c r="Q78" s="459"/>
      <c r="R78" s="160"/>
      <c r="S78" s="216"/>
      <c r="T78" s="216"/>
      <c r="U78" s="216"/>
      <c r="V78" s="472"/>
    </row>
    <row r="79" spans="1:23" s="221" customFormat="1" ht="68.45" customHeight="1" x14ac:dyDescent="0.3">
      <c r="A79" s="472"/>
      <c r="B79" s="472"/>
      <c r="C79" s="162">
        <v>63</v>
      </c>
      <c r="D79" s="171">
        <v>85</v>
      </c>
      <c r="E79" s="160" t="s">
        <v>981</v>
      </c>
      <c r="F79" s="160" t="s">
        <v>23</v>
      </c>
      <c r="G79" s="215">
        <v>21.9</v>
      </c>
      <c r="H79" s="216">
        <v>21.9</v>
      </c>
      <c r="I79" s="216">
        <v>0</v>
      </c>
      <c r="J79" s="216">
        <v>21.9</v>
      </c>
      <c r="K79" s="216">
        <v>0</v>
      </c>
      <c r="L79" s="456"/>
      <c r="M79" s="458"/>
      <c r="N79" s="458"/>
      <c r="O79" s="461"/>
      <c r="P79" s="458"/>
      <c r="Q79" s="458"/>
      <c r="R79" s="160"/>
      <c r="S79" s="216"/>
      <c r="T79" s="216"/>
      <c r="U79" s="216"/>
      <c r="V79" s="472"/>
    </row>
    <row r="80" spans="1:23" s="221" customFormat="1" ht="68.45" customHeight="1" x14ac:dyDescent="0.3">
      <c r="A80" s="427">
        <v>31</v>
      </c>
      <c r="B80" s="427" t="s">
        <v>1067</v>
      </c>
      <c r="C80" s="162">
        <v>62</v>
      </c>
      <c r="D80" s="171">
        <v>94</v>
      </c>
      <c r="E80" s="160" t="s">
        <v>981</v>
      </c>
      <c r="F80" s="160" t="s">
        <v>23</v>
      </c>
      <c r="G80" s="215">
        <v>212</v>
      </c>
      <c r="H80" s="216">
        <v>212</v>
      </c>
      <c r="I80" s="216">
        <v>0</v>
      </c>
      <c r="J80" s="216">
        <v>212</v>
      </c>
      <c r="K80" s="216">
        <v>0</v>
      </c>
      <c r="L80" s="455" t="s">
        <v>1068</v>
      </c>
      <c r="M80" s="457" t="s">
        <v>1069</v>
      </c>
      <c r="N80" s="459">
        <v>361</v>
      </c>
      <c r="O80" s="460">
        <f>361-263.4</f>
        <v>97.600000000000023</v>
      </c>
      <c r="P80" s="459" t="s">
        <v>984</v>
      </c>
      <c r="Q80" s="459"/>
      <c r="R80" s="160"/>
      <c r="S80" s="216"/>
      <c r="T80" s="216"/>
      <c r="U80" s="216"/>
      <c r="V80" s="427"/>
    </row>
    <row r="81" spans="1:22" s="221" customFormat="1" ht="68.45" customHeight="1" x14ac:dyDescent="0.3">
      <c r="A81" s="429"/>
      <c r="B81" s="429"/>
      <c r="C81" s="162">
        <v>62</v>
      </c>
      <c r="D81" s="171">
        <v>95</v>
      </c>
      <c r="E81" s="160" t="s">
        <v>981</v>
      </c>
      <c r="F81" s="160" t="s">
        <v>23</v>
      </c>
      <c r="G81" s="215">
        <v>167.4</v>
      </c>
      <c r="H81" s="216">
        <v>51.4</v>
      </c>
      <c r="I81" s="216">
        <v>0</v>
      </c>
      <c r="J81" s="216">
        <v>51.4</v>
      </c>
      <c r="K81" s="216">
        <v>116</v>
      </c>
      <c r="L81" s="456"/>
      <c r="M81" s="458"/>
      <c r="N81" s="458"/>
      <c r="O81" s="461"/>
      <c r="P81" s="458"/>
      <c r="Q81" s="458"/>
      <c r="R81" s="160"/>
      <c r="S81" s="216"/>
      <c r="T81" s="216"/>
      <c r="U81" s="216"/>
      <c r="V81" s="429"/>
    </row>
    <row r="82" spans="1:22" s="221" customFormat="1" ht="68.45" customHeight="1" x14ac:dyDescent="0.3">
      <c r="A82" s="427">
        <v>32</v>
      </c>
      <c r="B82" s="427" t="s">
        <v>1070</v>
      </c>
      <c r="C82" s="162">
        <v>62</v>
      </c>
      <c r="D82" s="171">
        <v>63</v>
      </c>
      <c r="E82" s="160" t="s">
        <v>981</v>
      </c>
      <c r="F82" s="160" t="s">
        <v>23</v>
      </c>
      <c r="G82" s="215">
        <v>190</v>
      </c>
      <c r="H82" s="216">
        <v>136.80000000000001</v>
      </c>
      <c r="I82" s="216">
        <v>53.199999999999989</v>
      </c>
      <c r="J82" s="216">
        <v>190</v>
      </c>
      <c r="K82" s="216">
        <v>0</v>
      </c>
      <c r="L82" s="455" t="s">
        <v>1071</v>
      </c>
      <c r="M82" s="457" t="s">
        <v>1072</v>
      </c>
      <c r="N82" s="459">
        <v>377</v>
      </c>
      <c r="O82" s="460"/>
      <c r="P82" s="459" t="s">
        <v>984</v>
      </c>
      <c r="Q82" s="459"/>
      <c r="R82" s="160"/>
      <c r="S82" s="216"/>
      <c r="T82" s="216"/>
      <c r="U82" s="216"/>
      <c r="V82" s="427"/>
    </row>
    <row r="83" spans="1:22" s="221" customFormat="1" ht="68.45" customHeight="1" x14ac:dyDescent="0.3">
      <c r="A83" s="429"/>
      <c r="B83" s="429"/>
      <c r="C83" s="162">
        <v>63</v>
      </c>
      <c r="D83" s="171">
        <v>86</v>
      </c>
      <c r="E83" s="160" t="s">
        <v>981</v>
      </c>
      <c r="F83" s="160" t="s">
        <v>23</v>
      </c>
      <c r="G83" s="215">
        <v>266.8</v>
      </c>
      <c r="H83" s="216">
        <v>266.8</v>
      </c>
      <c r="I83" s="216">
        <v>0</v>
      </c>
      <c r="J83" s="216">
        <v>266.8</v>
      </c>
      <c r="K83" s="216">
        <v>0</v>
      </c>
      <c r="L83" s="456"/>
      <c r="M83" s="458"/>
      <c r="N83" s="458"/>
      <c r="O83" s="461"/>
      <c r="P83" s="458"/>
      <c r="Q83" s="458"/>
      <c r="R83" s="160"/>
      <c r="S83" s="216"/>
      <c r="T83" s="216"/>
      <c r="U83" s="216"/>
      <c r="V83" s="429"/>
    </row>
    <row r="84" spans="1:22" s="221" customFormat="1" ht="68.45" customHeight="1" x14ac:dyDescent="0.3">
      <c r="A84" s="161">
        <v>33</v>
      </c>
      <c r="B84" s="161" t="s">
        <v>1073</v>
      </c>
      <c r="C84" s="162">
        <v>62</v>
      </c>
      <c r="D84" s="171">
        <v>93</v>
      </c>
      <c r="E84" s="160" t="s">
        <v>981</v>
      </c>
      <c r="F84" s="160" t="s">
        <v>23</v>
      </c>
      <c r="G84" s="215">
        <v>173</v>
      </c>
      <c r="H84" s="216">
        <v>25.6</v>
      </c>
      <c r="I84" s="216">
        <v>0</v>
      </c>
      <c r="J84" s="216">
        <v>25.6</v>
      </c>
      <c r="K84" s="216">
        <v>147.4</v>
      </c>
      <c r="L84" s="232" t="s">
        <v>1074</v>
      </c>
      <c r="M84" s="224" t="s">
        <v>1075</v>
      </c>
      <c r="N84" s="225">
        <v>221</v>
      </c>
      <c r="O84" s="226">
        <f>221-25.6</f>
        <v>195.4</v>
      </c>
      <c r="P84" s="171" t="s">
        <v>984</v>
      </c>
      <c r="Q84" s="227"/>
      <c r="R84" s="160"/>
      <c r="S84" s="216"/>
      <c r="T84" s="216"/>
      <c r="U84" s="216"/>
      <c r="V84" s="161"/>
    </row>
    <row r="85" spans="1:22" s="221" customFormat="1" ht="68.45" customHeight="1" x14ac:dyDescent="0.3">
      <c r="A85" s="161">
        <v>34</v>
      </c>
      <c r="B85" s="161" t="s">
        <v>1076</v>
      </c>
      <c r="C85" s="162">
        <v>62</v>
      </c>
      <c r="D85" s="171">
        <v>92</v>
      </c>
      <c r="E85" s="160" t="s">
        <v>981</v>
      </c>
      <c r="F85" s="160" t="s">
        <v>23</v>
      </c>
      <c r="G85" s="215">
        <v>321.10000000000002</v>
      </c>
      <c r="H85" s="216">
        <v>5.6</v>
      </c>
      <c r="I85" s="216">
        <v>0</v>
      </c>
      <c r="J85" s="216">
        <v>5.6</v>
      </c>
      <c r="K85" s="216">
        <v>315.5</v>
      </c>
      <c r="L85" s="223" t="s">
        <v>1077</v>
      </c>
      <c r="M85" s="224" t="s">
        <v>1078</v>
      </c>
      <c r="N85" s="225">
        <v>410</v>
      </c>
      <c r="O85" s="226">
        <f>410-5.6</f>
        <v>404.4</v>
      </c>
      <c r="P85" s="171" t="s">
        <v>984</v>
      </c>
      <c r="Q85" s="227"/>
      <c r="R85" s="160"/>
      <c r="S85" s="216"/>
      <c r="T85" s="216"/>
      <c r="U85" s="216"/>
      <c r="V85" s="161"/>
    </row>
    <row r="86" spans="1:22" s="221" customFormat="1" ht="68.45" customHeight="1" x14ac:dyDescent="0.3">
      <c r="A86" s="427">
        <v>35</v>
      </c>
      <c r="B86" s="427" t="s">
        <v>1079</v>
      </c>
      <c r="C86" s="162">
        <v>62</v>
      </c>
      <c r="D86" s="171">
        <v>99</v>
      </c>
      <c r="E86" s="160" t="s">
        <v>981</v>
      </c>
      <c r="F86" s="160" t="s">
        <v>23</v>
      </c>
      <c r="G86" s="215">
        <v>45.4</v>
      </c>
      <c r="H86" s="216">
        <v>20.9</v>
      </c>
      <c r="I86" s="216">
        <v>24.5</v>
      </c>
      <c r="J86" s="216">
        <v>45.4</v>
      </c>
      <c r="K86" s="216">
        <v>0</v>
      </c>
      <c r="L86" s="455" t="s">
        <v>1080</v>
      </c>
      <c r="M86" s="457" t="s">
        <v>1081</v>
      </c>
      <c r="N86" s="459">
        <v>448</v>
      </c>
      <c r="O86" s="460">
        <f>448-339.3</f>
        <v>108.69999999999999</v>
      </c>
      <c r="P86" s="459" t="s">
        <v>984</v>
      </c>
      <c r="Q86" s="459"/>
      <c r="R86" s="160"/>
      <c r="S86" s="216"/>
      <c r="T86" s="216"/>
      <c r="U86" s="216"/>
      <c r="V86" s="427" t="s">
        <v>985</v>
      </c>
    </row>
    <row r="87" spans="1:22" s="221" customFormat="1" ht="68.45" customHeight="1" x14ac:dyDescent="0.3">
      <c r="A87" s="428"/>
      <c r="B87" s="428"/>
      <c r="C87" s="162">
        <v>62</v>
      </c>
      <c r="D87" s="171">
        <v>98</v>
      </c>
      <c r="E87" s="160" t="s">
        <v>981</v>
      </c>
      <c r="F87" s="160" t="s">
        <v>23</v>
      </c>
      <c r="G87" s="215">
        <v>117.6</v>
      </c>
      <c r="H87" s="216">
        <v>58.4</v>
      </c>
      <c r="I87" s="216">
        <v>59.199999999999996</v>
      </c>
      <c r="J87" s="216">
        <v>117.6</v>
      </c>
      <c r="K87" s="216">
        <v>0</v>
      </c>
      <c r="L87" s="467"/>
      <c r="M87" s="468"/>
      <c r="N87" s="468"/>
      <c r="O87" s="469"/>
      <c r="P87" s="468"/>
      <c r="Q87" s="468"/>
      <c r="R87" s="160"/>
      <c r="S87" s="216"/>
      <c r="T87" s="216"/>
      <c r="U87" s="216"/>
      <c r="V87" s="428"/>
    </row>
    <row r="88" spans="1:22" s="221" customFormat="1" ht="68.45" customHeight="1" x14ac:dyDescent="0.3">
      <c r="A88" s="428"/>
      <c r="B88" s="428"/>
      <c r="C88" s="162">
        <v>63</v>
      </c>
      <c r="D88" s="171">
        <v>25</v>
      </c>
      <c r="E88" s="160" t="s">
        <v>981</v>
      </c>
      <c r="F88" s="160" t="s">
        <v>23</v>
      </c>
      <c r="G88" s="215">
        <v>100.9</v>
      </c>
      <c r="H88" s="216">
        <v>100.9</v>
      </c>
      <c r="I88" s="216">
        <v>0</v>
      </c>
      <c r="J88" s="216">
        <v>100.9</v>
      </c>
      <c r="K88" s="216">
        <v>0</v>
      </c>
      <c r="L88" s="467"/>
      <c r="M88" s="468"/>
      <c r="N88" s="468"/>
      <c r="O88" s="469"/>
      <c r="P88" s="468"/>
      <c r="Q88" s="468"/>
      <c r="R88" s="160"/>
      <c r="S88" s="216"/>
      <c r="T88" s="216"/>
      <c r="U88" s="216"/>
      <c r="V88" s="428"/>
    </row>
    <row r="89" spans="1:22" s="221" customFormat="1" ht="68.45" customHeight="1" x14ac:dyDescent="0.3">
      <c r="A89" s="429"/>
      <c r="B89" s="429"/>
      <c r="C89" s="162">
        <v>63</v>
      </c>
      <c r="D89" s="171">
        <v>24</v>
      </c>
      <c r="E89" s="160" t="s">
        <v>981</v>
      </c>
      <c r="F89" s="160" t="s">
        <v>23</v>
      </c>
      <c r="G89" s="215">
        <v>75.400000000000006</v>
      </c>
      <c r="H89" s="216">
        <v>75.400000000000006</v>
      </c>
      <c r="I89" s="216">
        <v>0</v>
      </c>
      <c r="J89" s="216">
        <v>75.400000000000006</v>
      </c>
      <c r="K89" s="216">
        <v>0</v>
      </c>
      <c r="L89" s="456"/>
      <c r="M89" s="458"/>
      <c r="N89" s="458"/>
      <c r="O89" s="461"/>
      <c r="P89" s="458"/>
      <c r="Q89" s="458"/>
      <c r="R89" s="160"/>
      <c r="S89" s="216"/>
      <c r="T89" s="216"/>
      <c r="U89" s="216"/>
      <c r="V89" s="429"/>
    </row>
    <row r="90" spans="1:22" s="221" customFormat="1" ht="68.45" customHeight="1" x14ac:dyDescent="0.3">
      <c r="A90" s="427">
        <v>36</v>
      </c>
      <c r="B90" s="427" t="s">
        <v>1082</v>
      </c>
      <c r="C90" s="162">
        <v>62</v>
      </c>
      <c r="D90" s="171">
        <v>126</v>
      </c>
      <c r="E90" s="160" t="s">
        <v>981</v>
      </c>
      <c r="F90" s="160" t="s">
        <v>23</v>
      </c>
      <c r="G90" s="215">
        <v>103.5</v>
      </c>
      <c r="H90" s="216">
        <v>29.8</v>
      </c>
      <c r="I90" s="216">
        <v>73.7</v>
      </c>
      <c r="J90" s="216">
        <v>103.5</v>
      </c>
      <c r="K90" s="216">
        <v>0</v>
      </c>
      <c r="L90" s="466"/>
      <c r="M90" s="459"/>
      <c r="N90" s="459"/>
      <c r="O90" s="460"/>
      <c r="P90" s="459"/>
      <c r="Q90" s="459"/>
      <c r="R90" s="160"/>
      <c r="S90" s="216"/>
      <c r="T90" s="216"/>
      <c r="U90" s="216"/>
      <c r="V90" s="427"/>
    </row>
    <row r="91" spans="1:22" s="221" customFormat="1" ht="68.45" customHeight="1" x14ac:dyDescent="0.3">
      <c r="A91" s="428"/>
      <c r="B91" s="428"/>
      <c r="C91" s="162">
        <v>62</v>
      </c>
      <c r="D91" s="171">
        <v>127</v>
      </c>
      <c r="E91" s="160" t="s">
        <v>981</v>
      </c>
      <c r="F91" s="160" t="s">
        <v>23</v>
      </c>
      <c r="G91" s="215">
        <v>104.4</v>
      </c>
      <c r="H91" s="216">
        <v>30.2</v>
      </c>
      <c r="I91" s="216">
        <v>74.2</v>
      </c>
      <c r="J91" s="216">
        <v>104.4</v>
      </c>
      <c r="K91" s="216">
        <v>0</v>
      </c>
      <c r="L91" s="467"/>
      <c r="M91" s="468"/>
      <c r="N91" s="468"/>
      <c r="O91" s="469"/>
      <c r="P91" s="468"/>
      <c r="Q91" s="468"/>
      <c r="R91" s="160"/>
      <c r="S91" s="216"/>
      <c r="T91" s="216"/>
      <c r="U91" s="216"/>
      <c r="V91" s="428"/>
    </row>
    <row r="92" spans="1:22" s="221" customFormat="1" ht="68.45" customHeight="1" x14ac:dyDescent="0.3">
      <c r="A92" s="428"/>
      <c r="B92" s="428"/>
      <c r="C92" s="162">
        <v>62</v>
      </c>
      <c r="D92" s="171">
        <v>128</v>
      </c>
      <c r="E92" s="160" t="s">
        <v>981</v>
      </c>
      <c r="F92" s="160" t="s">
        <v>23</v>
      </c>
      <c r="G92" s="215">
        <v>36.799999999999997</v>
      </c>
      <c r="H92" s="216">
        <v>9.8000000000000007</v>
      </c>
      <c r="I92" s="216">
        <v>26.999999999999996</v>
      </c>
      <c r="J92" s="216">
        <v>36.799999999999997</v>
      </c>
      <c r="K92" s="216">
        <v>0</v>
      </c>
      <c r="L92" s="456"/>
      <c r="M92" s="458"/>
      <c r="N92" s="458"/>
      <c r="O92" s="461"/>
      <c r="P92" s="458"/>
      <c r="Q92" s="458"/>
      <c r="R92" s="160"/>
      <c r="S92" s="216"/>
      <c r="T92" s="216"/>
      <c r="U92" s="216"/>
      <c r="V92" s="428"/>
    </row>
    <row r="93" spans="1:22" s="221" customFormat="1" ht="68.45" customHeight="1" x14ac:dyDescent="0.3">
      <c r="A93" s="427">
        <v>37</v>
      </c>
      <c r="B93" s="427" t="s">
        <v>1083</v>
      </c>
      <c r="C93" s="162">
        <v>63</v>
      </c>
      <c r="D93" s="171">
        <v>90</v>
      </c>
      <c r="E93" s="160" t="s">
        <v>981</v>
      </c>
      <c r="F93" s="160" t="s">
        <v>23</v>
      </c>
      <c r="G93" s="215">
        <v>59.6</v>
      </c>
      <c r="H93" s="216">
        <v>59.6</v>
      </c>
      <c r="I93" s="216">
        <v>0</v>
      </c>
      <c r="J93" s="216">
        <v>59.6</v>
      </c>
      <c r="K93" s="216">
        <v>0</v>
      </c>
      <c r="L93" s="455" t="s">
        <v>1084</v>
      </c>
      <c r="M93" s="457" t="s">
        <v>1085</v>
      </c>
      <c r="N93" s="459">
        <v>129</v>
      </c>
      <c r="O93" s="460">
        <f>129-81</f>
        <v>48</v>
      </c>
      <c r="P93" s="459" t="s">
        <v>984</v>
      </c>
      <c r="Q93" s="459"/>
      <c r="R93" s="160">
        <v>25</v>
      </c>
      <c r="S93" s="216">
        <v>213.8</v>
      </c>
      <c r="T93" s="216">
        <v>213.8</v>
      </c>
      <c r="U93" s="216">
        <v>0</v>
      </c>
      <c r="V93" s="427"/>
    </row>
    <row r="94" spans="1:22" s="221" customFormat="1" ht="68.45" customHeight="1" x14ac:dyDescent="0.3">
      <c r="A94" s="429"/>
      <c r="B94" s="429"/>
      <c r="C94" s="162">
        <v>63</v>
      </c>
      <c r="D94" s="171">
        <v>89</v>
      </c>
      <c r="E94" s="160" t="s">
        <v>981</v>
      </c>
      <c r="F94" s="160" t="s">
        <v>23</v>
      </c>
      <c r="G94" s="215">
        <v>21.4</v>
      </c>
      <c r="H94" s="216">
        <v>21.4</v>
      </c>
      <c r="I94" s="216">
        <v>0</v>
      </c>
      <c r="J94" s="216">
        <v>21.4</v>
      </c>
      <c r="K94" s="216">
        <v>0</v>
      </c>
      <c r="L94" s="456"/>
      <c r="M94" s="458"/>
      <c r="N94" s="458"/>
      <c r="O94" s="461"/>
      <c r="P94" s="458"/>
      <c r="Q94" s="458"/>
      <c r="R94" s="160"/>
      <c r="S94" s="216"/>
      <c r="T94" s="216"/>
      <c r="U94" s="216"/>
      <c r="V94" s="429"/>
    </row>
    <row r="95" spans="1:22" s="221" customFormat="1" ht="68.45" customHeight="1" x14ac:dyDescent="0.3">
      <c r="A95" s="161">
        <v>38</v>
      </c>
      <c r="B95" s="161" t="s">
        <v>1086</v>
      </c>
      <c r="C95" s="162">
        <v>63</v>
      </c>
      <c r="D95" s="171">
        <v>90</v>
      </c>
      <c r="E95" s="160" t="s">
        <v>981</v>
      </c>
      <c r="F95" s="160" t="s">
        <v>23</v>
      </c>
      <c r="G95" s="215">
        <v>180.6</v>
      </c>
      <c r="H95" s="216">
        <v>180.6</v>
      </c>
      <c r="I95" s="216">
        <v>0</v>
      </c>
      <c r="J95" s="216">
        <v>180.6</v>
      </c>
      <c r="K95" s="216">
        <v>0</v>
      </c>
      <c r="L95" s="233" t="s">
        <v>1087</v>
      </c>
      <c r="M95" s="234" t="s">
        <v>1088</v>
      </c>
      <c r="N95" s="225">
        <v>316</v>
      </c>
      <c r="O95" s="226">
        <f>316-180.6</f>
        <v>135.4</v>
      </c>
      <c r="P95" s="171" t="s">
        <v>984</v>
      </c>
      <c r="Q95" s="227"/>
      <c r="R95" s="160"/>
      <c r="S95" s="216"/>
      <c r="T95" s="216"/>
      <c r="U95" s="216"/>
      <c r="V95" s="161"/>
    </row>
    <row r="96" spans="1:22" s="221" customFormat="1" ht="68.45" customHeight="1" x14ac:dyDescent="0.3">
      <c r="A96" s="427">
        <v>39</v>
      </c>
      <c r="B96" s="427" t="s">
        <v>1089</v>
      </c>
      <c r="C96" s="162">
        <v>63</v>
      </c>
      <c r="D96" s="171">
        <v>90</v>
      </c>
      <c r="E96" s="160" t="s">
        <v>981</v>
      </c>
      <c r="F96" s="160" t="s">
        <v>23</v>
      </c>
      <c r="G96" s="215">
        <v>315.60000000000002</v>
      </c>
      <c r="H96" s="216">
        <v>315.60000000000002</v>
      </c>
      <c r="I96" s="216">
        <v>0</v>
      </c>
      <c r="J96" s="216">
        <v>315.60000000000002</v>
      </c>
      <c r="K96" s="216">
        <v>0</v>
      </c>
      <c r="L96" s="455" t="s">
        <v>1090</v>
      </c>
      <c r="M96" s="457" t="s">
        <v>1091</v>
      </c>
      <c r="N96" s="459">
        <v>557</v>
      </c>
      <c r="O96" s="460">
        <f>557-411.9</f>
        <v>145.10000000000002</v>
      </c>
      <c r="P96" s="459" t="s">
        <v>984</v>
      </c>
      <c r="Q96" s="459"/>
      <c r="R96" s="160"/>
      <c r="S96" s="216"/>
      <c r="T96" s="216"/>
      <c r="U96" s="216"/>
      <c r="V96" s="427"/>
    </row>
    <row r="97" spans="1:23" s="221" customFormat="1" ht="68.45" customHeight="1" x14ac:dyDescent="0.3">
      <c r="A97" s="428"/>
      <c r="B97" s="428"/>
      <c r="C97" s="162">
        <v>63</v>
      </c>
      <c r="D97" s="171">
        <v>91</v>
      </c>
      <c r="E97" s="160" t="s">
        <v>981</v>
      </c>
      <c r="F97" s="160" t="s">
        <v>23</v>
      </c>
      <c r="G97" s="215">
        <v>7.3</v>
      </c>
      <c r="H97" s="216">
        <v>7.3</v>
      </c>
      <c r="I97" s="216">
        <v>0</v>
      </c>
      <c r="J97" s="216">
        <v>7.3</v>
      </c>
      <c r="K97" s="216">
        <v>0</v>
      </c>
      <c r="L97" s="467"/>
      <c r="M97" s="468"/>
      <c r="N97" s="468"/>
      <c r="O97" s="469"/>
      <c r="P97" s="468"/>
      <c r="Q97" s="468"/>
      <c r="R97" s="160"/>
      <c r="S97" s="160"/>
      <c r="T97" s="216"/>
      <c r="U97" s="216"/>
      <c r="V97" s="428"/>
      <c r="W97" s="161"/>
    </row>
    <row r="98" spans="1:23" s="221" customFormat="1" ht="68.45" customHeight="1" x14ac:dyDescent="0.3">
      <c r="A98" s="429"/>
      <c r="B98" s="429"/>
      <c r="C98" s="162">
        <v>62</v>
      </c>
      <c r="D98" s="171">
        <v>97</v>
      </c>
      <c r="E98" s="160" t="s">
        <v>981</v>
      </c>
      <c r="F98" s="160" t="s">
        <v>23</v>
      </c>
      <c r="G98" s="215">
        <v>89</v>
      </c>
      <c r="H98" s="216">
        <v>89</v>
      </c>
      <c r="I98" s="216">
        <v>0</v>
      </c>
      <c r="J98" s="216">
        <v>89</v>
      </c>
      <c r="K98" s="216">
        <v>0</v>
      </c>
      <c r="L98" s="456"/>
      <c r="M98" s="458"/>
      <c r="N98" s="458"/>
      <c r="O98" s="461"/>
      <c r="P98" s="458"/>
      <c r="Q98" s="458"/>
      <c r="R98" s="160"/>
      <c r="S98" s="216"/>
      <c r="T98" s="216"/>
      <c r="U98" s="216"/>
      <c r="V98" s="429"/>
    </row>
    <row r="99" spans="1:23" s="221" customFormat="1" ht="68.45" customHeight="1" x14ac:dyDescent="0.3">
      <c r="A99" s="427">
        <v>40</v>
      </c>
      <c r="B99" s="427" t="s">
        <v>1092</v>
      </c>
      <c r="C99" s="162">
        <v>63</v>
      </c>
      <c r="D99" s="171">
        <v>129</v>
      </c>
      <c r="E99" s="160" t="s">
        <v>981</v>
      </c>
      <c r="F99" s="160" t="s">
        <v>23</v>
      </c>
      <c r="G99" s="215">
        <v>190.6</v>
      </c>
      <c r="H99" s="216">
        <v>190.6</v>
      </c>
      <c r="I99" s="216">
        <v>0</v>
      </c>
      <c r="J99" s="216">
        <v>190.6</v>
      </c>
      <c r="K99" s="216">
        <v>0</v>
      </c>
      <c r="L99" s="455" t="s">
        <v>1093</v>
      </c>
      <c r="M99" s="470" t="s">
        <v>1094</v>
      </c>
      <c r="N99" s="459">
        <v>373</v>
      </c>
      <c r="O99" s="460">
        <f>373-325.6</f>
        <v>47.399999999999977</v>
      </c>
      <c r="P99" s="459" t="s">
        <v>984</v>
      </c>
      <c r="Q99" s="459"/>
      <c r="R99" s="160"/>
      <c r="S99" s="160"/>
      <c r="T99" s="216"/>
      <c r="U99" s="216"/>
      <c r="V99" s="427"/>
      <c r="W99" s="161"/>
    </row>
    <row r="100" spans="1:23" s="221" customFormat="1" ht="68.45" customHeight="1" x14ac:dyDescent="0.3">
      <c r="A100" s="428"/>
      <c r="B100" s="428"/>
      <c r="C100" s="162">
        <v>62</v>
      </c>
      <c r="D100" s="171">
        <v>125</v>
      </c>
      <c r="E100" s="160" t="s">
        <v>981</v>
      </c>
      <c r="F100" s="160" t="s">
        <v>23</v>
      </c>
      <c r="G100" s="215">
        <v>132.9</v>
      </c>
      <c r="H100" s="216">
        <v>62.2</v>
      </c>
      <c r="I100" s="216">
        <v>70.7</v>
      </c>
      <c r="J100" s="216">
        <v>132.9</v>
      </c>
      <c r="K100" s="216">
        <v>0</v>
      </c>
      <c r="L100" s="467"/>
      <c r="M100" s="468"/>
      <c r="N100" s="468"/>
      <c r="O100" s="469"/>
      <c r="P100" s="468"/>
      <c r="Q100" s="468"/>
      <c r="R100" s="160"/>
      <c r="S100" s="216"/>
      <c r="T100" s="216"/>
      <c r="U100" s="216"/>
      <c r="V100" s="428"/>
    </row>
    <row r="101" spans="1:23" s="221" customFormat="1" ht="68.45" customHeight="1" x14ac:dyDescent="0.3">
      <c r="A101" s="429"/>
      <c r="B101" s="429"/>
      <c r="C101" s="162">
        <v>62</v>
      </c>
      <c r="D101" s="171">
        <v>103</v>
      </c>
      <c r="E101" s="160" t="s">
        <v>981</v>
      </c>
      <c r="F101" s="160" t="s">
        <v>23</v>
      </c>
      <c r="G101" s="215">
        <v>2.1</v>
      </c>
      <c r="H101" s="216">
        <v>1</v>
      </c>
      <c r="I101" s="216">
        <v>1.1000000000000001</v>
      </c>
      <c r="J101" s="216">
        <v>2.1</v>
      </c>
      <c r="K101" s="216">
        <v>0</v>
      </c>
      <c r="L101" s="456"/>
      <c r="M101" s="458"/>
      <c r="N101" s="458"/>
      <c r="O101" s="461"/>
      <c r="P101" s="458"/>
      <c r="Q101" s="458"/>
      <c r="R101" s="160"/>
      <c r="S101" s="216"/>
      <c r="T101" s="216"/>
      <c r="U101" s="216"/>
      <c r="V101" s="429"/>
    </row>
    <row r="102" spans="1:23" s="221" customFormat="1" ht="68.45" customHeight="1" x14ac:dyDescent="0.3">
      <c r="A102" s="427">
        <v>41</v>
      </c>
      <c r="B102" s="427" t="s">
        <v>1095</v>
      </c>
      <c r="C102" s="162">
        <v>63</v>
      </c>
      <c r="D102" s="171">
        <v>129</v>
      </c>
      <c r="E102" s="160" t="s">
        <v>981</v>
      </c>
      <c r="F102" s="160" t="s">
        <v>23</v>
      </c>
      <c r="G102" s="215">
        <v>286.8</v>
      </c>
      <c r="H102" s="216">
        <v>286.8</v>
      </c>
      <c r="I102" s="216">
        <v>0</v>
      </c>
      <c r="J102" s="216">
        <v>286.8</v>
      </c>
      <c r="K102" s="216">
        <v>0</v>
      </c>
      <c r="L102" s="455" t="s">
        <v>1096</v>
      </c>
      <c r="M102" s="470" t="s">
        <v>1097</v>
      </c>
      <c r="N102" s="459">
        <v>281</v>
      </c>
      <c r="O102" s="460"/>
      <c r="P102" s="459" t="s">
        <v>984</v>
      </c>
      <c r="Q102" s="459"/>
      <c r="R102" s="160"/>
      <c r="S102" s="160"/>
      <c r="T102" s="216"/>
      <c r="U102" s="216"/>
      <c r="V102" s="427"/>
      <c r="W102" s="161"/>
    </row>
    <row r="103" spans="1:23" s="221" customFormat="1" ht="68.45" customHeight="1" x14ac:dyDescent="0.3">
      <c r="A103" s="429"/>
      <c r="B103" s="429"/>
      <c r="C103" s="162">
        <v>62</v>
      </c>
      <c r="D103" s="171">
        <v>143</v>
      </c>
      <c r="E103" s="160" t="s">
        <v>981</v>
      </c>
      <c r="F103" s="160" t="s">
        <v>23</v>
      </c>
      <c r="G103" s="215">
        <v>260.39999999999998</v>
      </c>
      <c r="H103" s="216">
        <v>260.39999999999998</v>
      </c>
      <c r="I103" s="216">
        <v>0</v>
      </c>
      <c r="J103" s="216">
        <v>260.39999999999998</v>
      </c>
      <c r="K103" s="216">
        <v>0</v>
      </c>
      <c r="L103" s="456"/>
      <c r="M103" s="458"/>
      <c r="N103" s="458"/>
      <c r="O103" s="461"/>
      <c r="P103" s="458"/>
      <c r="Q103" s="458"/>
      <c r="R103" s="160"/>
      <c r="S103" s="216"/>
      <c r="T103" s="216"/>
      <c r="U103" s="216"/>
      <c r="V103" s="429"/>
    </row>
    <row r="104" spans="1:23" s="221" customFormat="1" ht="68.45" customHeight="1" x14ac:dyDescent="0.3">
      <c r="A104" s="427">
        <v>42</v>
      </c>
      <c r="B104" s="427" t="s">
        <v>1098</v>
      </c>
      <c r="C104" s="162">
        <v>63</v>
      </c>
      <c r="D104" s="171">
        <v>129</v>
      </c>
      <c r="E104" s="160" t="s">
        <v>981</v>
      </c>
      <c r="F104" s="160" t="s">
        <v>23</v>
      </c>
      <c r="G104" s="215">
        <v>46.7</v>
      </c>
      <c r="H104" s="216">
        <v>46.7</v>
      </c>
      <c r="I104" s="216">
        <v>0</v>
      </c>
      <c r="J104" s="216">
        <v>46.7</v>
      </c>
      <c r="K104" s="216">
        <v>0</v>
      </c>
      <c r="L104" s="455" t="s">
        <v>1099</v>
      </c>
      <c r="M104" s="457" t="s">
        <v>1100</v>
      </c>
      <c r="N104" s="459">
        <v>423</v>
      </c>
      <c r="O104" s="460">
        <f>423-286.8</f>
        <v>136.19999999999999</v>
      </c>
      <c r="P104" s="459" t="s">
        <v>984</v>
      </c>
      <c r="Q104" s="459"/>
      <c r="R104" s="160"/>
      <c r="S104" s="160"/>
      <c r="T104" s="216"/>
      <c r="U104" s="216"/>
      <c r="V104" s="427"/>
      <c r="W104" s="161"/>
    </row>
    <row r="105" spans="1:23" s="221" customFormat="1" ht="68.45" customHeight="1" x14ac:dyDescent="0.3">
      <c r="A105" s="429"/>
      <c r="B105" s="429"/>
      <c r="C105" s="162">
        <v>63</v>
      </c>
      <c r="D105" s="171">
        <v>94</v>
      </c>
      <c r="E105" s="160" t="s">
        <v>981</v>
      </c>
      <c r="F105" s="160" t="s">
        <v>23</v>
      </c>
      <c r="G105" s="215">
        <v>240.1</v>
      </c>
      <c r="H105" s="216">
        <v>240.1</v>
      </c>
      <c r="I105" s="216">
        <v>0</v>
      </c>
      <c r="J105" s="216">
        <v>240.1</v>
      </c>
      <c r="K105" s="216">
        <v>0</v>
      </c>
      <c r="L105" s="456"/>
      <c r="M105" s="458"/>
      <c r="N105" s="458"/>
      <c r="O105" s="461"/>
      <c r="P105" s="458"/>
      <c r="Q105" s="458"/>
      <c r="R105" s="160"/>
      <c r="S105" s="216"/>
      <c r="T105" s="216"/>
      <c r="U105" s="216"/>
      <c r="V105" s="429"/>
    </row>
    <row r="106" spans="1:23" s="221" customFormat="1" ht="68.45" customHeight="1" x14ac:dyDescent="0.3">
      <c r="A106" s="427">
        <v>43</v>
      </c>
      <c r="B106" s="427" t="s">
        <v>1101</v>
      </c>
      <c r="C106" s="162">
        <v>63</v>
      </c>
      <c r="D106" s="171">
        <v>35</v>
      </c>
      <c r="E106" s="160" t="s">
        <v>981</v>
      </c>
      <c r="F106" s="160" t="s">
        <v>23</v>
      </c>
      <c r="G106" s="215">
        <v>222</v>
      </c>
      <c r="H106" s="216">
        <v>222</v>
      </c>
      <c r="I106" s="216">
        <v>0</v>
      </c>
      <c r="J106" s="216">
        <v>222</v>
      </c>
      <c r="K106" s="216">
        <v>0</v>
      </c>
      <c r="L106" s="455" t="s">
        <v>1102</v>
      </c>
      <c r="M106" s="470" t="s">
        <v>1103</v>
      </c>
      <c r="N106" s="459">
        <v>478</v>
      </c>
      <c r="O106" s="460">
        <f>478-284.3</f>
        <v>193.7</v>
      </c>
      <c r="P106" s="459" t="s">
        <v>984</v>
      </c>
      <c r="Q106" s="459"/>
      <c r="R106" s="160"/>
      <c r="S106" s="160"/>
      <c r="T106" s="216"/>
      <c r="U106" s="216"/>
      <c r="V106" s="427"/>
      <c r="W106" s="161" t="s">
        <v>1104</v>
      </c>
    </row>
    <row r="107" spans="1:23" s="221" customFormat="1" ht="68.45" customHeight="1" x14ac:dyDescent="0.3">
      <c r="A107" s="429"/>
      <c r="B107" s="429"/>
      <c r="C107" s="162">
        <v>63</v>
      </c>
      <c r="D107" s="171">
        <v>89</v>
      </c>
      <c r="E107" s="160" t="s">
        <v>981</v>
      </c>
      <c r="F107" s="160" t="s">
        <v>23</v>
      </c>
      <c r="G107" s="215">
        <v>62.3</v>
      </c>
      <c r="H107" s="216">
        <v>62.3</v>
      </c>
      <c r="I107" s="216">
        <v>0</v>
      </c>
      <c r="J107" s="216">
        <v>62.3</v>
      </c>
      <c r="K107" s="216">
        <v>0</v>
      </c>
      <c r="L107" s="456"/>
      <c r="M107" s="458"/>
      <c r="N107" s="458"/>
      <c r="O107" s="461"/>
      <c r="P107" s="458"/>
      <c r="Q107" s="458"/>
      <c r="R107" s="160"/>
      <c r="S107" s="216"/>
      <c r="T107" s="216"/>
      <c r="U107" s="216"/>
      <c r="V107" s="429"/>
    </row>
    <row r="108" spans="1:23" s="221" customFormat="1" ht="68.45" customHeight="1" x14ac:dyDescent="0.3">
      <c r="A108" s="161">
        <v>44</v>
      </c>
      <c r="B108" s="161" t="s">
        <v>1105</v>
      </c>
      <c r="C108" s="162">
        <v>63</v>
      </c>
      <c r="D108" s="171">
        <v>152</v>
      </c>
      <c r="E108" s="160" t="s">
        <v>981</v>
      </c>
      <c r="F108" s="160" t="s">
        <v>23</v>
      </c>
      <c r="G108" s="215">
        <v>82.2</v>
      </c>
      <c r="H108" s="216">
        <v>82.2</v>
      </c>
      <c r="I108" s="216">
        <v>0</v>
      </c>
      <c r="J108" s="216">
        <v>82.2</v>
      </c>
      <c r="K108" s="216">
        <v>0</v>
      </c>
      <c r="L108" s="223" t="s">
        <v>1106</v>
      </c>
      <c r="M108" s="234" t="s">
        <v>1107</v>
      </c>
      <c r="N108" s="225">
        <v>311</v>
      </c>
      <c r="O108" s="226">
        <f>311-82.2</f>
        <v>228.8</v>
      </c>
      <c r="P108" s="171" t="s">
        <v>984</v>
      </c>
      <c r="Q108" s="227"/>
      <c r="R108" s="160"/>
      <c r="S108" s="160"/>
      <c r="T108" s="216"/>
      <c r="U108" s="216"/>
      <c r="V108" s="161"/>
      <c r="W108" s="161" t="s">
        <v>1104</v>
      </c>
    </row>
    <row r="109" spans="1:23" s="221" customFormat="1" ht="68.45" customHeight="1" x14ac:dyDescent="0.3">
      <c r="A109" s="235">
        <v>45</v>
      </c>
      <c r="B109" s="235" t="s">
        <v>1108</v>
      </c>
      <c r="C109" s="162">
        <v>63</v>
      </c>
      <c r="D109" s="171">
        <v>152</v>
      </c>
      <c r="E109" s="160" t="s">
        <v>981</v>
      </c>
      <c r="F109" s="160" t="s">
        <v>23</v>
      </c>
      <c r="G109" s="215">
        <v>82.2</v>
      </c>
      <c r="H109" s="216">
        <v>82.2</v>
      </c>
      <c r="I109" s="216">
        <v>0</v>
      </c>
      <c r="J109" s="216">
        <v>82.2</v>
      </c>
      <c r="K109" s="216">
        <v>0</v>
      </c>
      <c r="L109" s="233" t="s">
        <v>1109</v>
      </c>
      <c r="M109" s="224" t="s">
        <v>1110</v>
      </c>
      <c r="N109" s="225">
        <v>313</v>
      </c>
      <c r="O109" s="226">
        <f>313-82.2</f>
        <v>230.8</v>
      </c>
      <c r="P109" s="171" t="s">
        <v>984</v>
      </c>
      <c r="Q109" s="227"/>
      <c r="R109" s="160"/>
      <c r="S109" s="160"/>
      <c r="T109" s="216"/>
      <c r="U109" s="216"/>
      <c r="V109" s="235"/>
      <c r="W109" s="161"/>
    </row>
    <row r="110" spans="1:23" s="221" customFormat="1" ht="68.45" customHeight="1" x14ac:dyDescent="0.3">
      <c r="A110" s="161">
        <v>46</v>
      </c>
      <c r="B110" s="161" t="s">
        <v>1111</v>
      </c>
      <c r="C110" s="162">
        <v>63</v>
      </c>
      <c r="D110" s="171">
        <v>152</v>
      </c>
      <c r="E110" s="160" t="s">
        <v>981</v>
      </c>
      <c r="F110" s="160" t="s">
        <v>23</v>
      </c>
      <c r="G110" s="215">
        <v>73.099999999999994</v>
      </c>
      <c r="H110" s="216">
        <v>73.099999999999994</v>
      </c>
      <c r="I110" s="216">
        <v>0</v>
      </c>
      <c r="J110" s="216">
        <v>73.099999999999994</v>
      </c>
      <c r="K110" s="216">
        <v>0</v>
      </c>
      <c r="L110" s="223" t="s">
        <v>1112</v>
      </c>
      <c r="M110" s="224" t="s">
        <v>1113</v>
      </c>
      <c r="N110" s="225">
        <v>238</v>
      </c>
      <c r="O110" s="226">
        <f>238-73.1</f>
        <v>164.9</v>
      </c>
      <c r="P110" s="171" t="s">
        <v>984</v>
      </c>
      <c r="Q110" s="227"/>
      <c r="R110" s="160"/>
      <c r="S110" s="160"/>
      <c r="T110" s="216"/>
      <c r="U110" s="216"/>
      <c r="V110" s="161"/>
      <c r="W110" s="161"/>
    </row>
    <row r="111" spans="1:23" s="221" customFormat="1" ht="68.45" customHeight="1" x14ac:dyDescent="0.3">
      <c r="A111" s="427">
        <v>47</v>
      </c>
      <c r="B111" s="427" t="s">
        <v>1114</v>
      </c>
      <c r="C111" s="162">
        <v>63</v>
      </c>
      <c r="D111" s="171">
        <v>182</v>
      </c>
      <c r="E111" s="160" t="s">
        <v>981</v>
      </c>
      <c r="F111" s="160" t="s">
        <v>23</v>
      </c>
      <c r="G111" s="215">
        <v>80.599999999999994</v>
      </c>
      <c r="H111" s="216">
        <v>80.599999999999994</v>
      </c>
      <c r="I111" s="216">
        <v>0</v>
      </c>
      <c r="J111" s="216">
        <v>80.599999999999994</v>
      </c>
      <c r="K111" s="216">
        <v>0</v>
      </c>
      <c r="L111" s="455" t="s">
        <v>1115</v>
      </c>
      <c r="M111" s="470" t="s">
        <v>1116</v>
      </c>
      <c r="N111" s="459">
        <v>332</v>
      </c>
      <c r="O111" s="460">
        <f>332-109.6</f>
        <v>222.4</v>
      </c>
      <c r="P111" s="459" t="s">
        <v>984</v>
      </c>
      <c r="Q111" s="459"/>
      <c r="R111" s="160"/>
      <c r="S111" s="160"/>
      <c r="T111" s="216"/>
      <c r="U111" s="216"/>
      <c r="V111" s="427" t="s">
        <v>985</v>
      </c>
      <c r="W111" s="161"/>
    </row>
    <row r="112" spans="1:23" s="221" customFormat="1" ht="68.45" customHeight="1" x14ac:dyDescent="0.3">
      <c r="A112" s="429"/>
      <c r="B112" s="429"/>
      <c r="C112" s="162">
        <v>63</v>
      </c>
      <c r="D112" s="171">
        <v>152</v>
      </c>
      <c r="E112" s="160" t="s">
        <v>981</v>
      </c>
      <c r="F112" s="160" t="s">
        <v>23</v>
      </c>
      <c r="G112" s="215">
        <v>29</v>
      </c>
      <c r="H112" s="216">
        <v>29</v>
      </c>
      <c r="I112" s="216">
        <v>0</v>
      </c>
      <c r="J112" s="216">
        <v>29</v>
      </c>
      <c r="K112" s="216">
        <v>0</v>
      </c>
      <c r="L112" s="456"/>
      <c r="M112" s="458"/>
      <c r="N112" s="458"/>
      <c r="O112" s="461"/>
      <c r="P112" s="458"/>
      <c r="Q112" s="458"/>
      <c r="R112" s="160"/>
      <c r="S112" s="160"/>
      <c r="T112" s="216"/>
      <c r="U112" s="216"/>
      <c r="V112" s="429"/>
      <c r="W112" s="161"/>
    </row>
    <row r="113" spans="1:32" s="221" customFormat="1" ht="68.45" customHeight="1" x14ac:dyDescent="0.3">
      <c r="A113" s="161">
        <v>48</v>
      </c>
      <c r="B113" s="161" t="s">
        <v>1117</v>
      </c>
      <c r="C113" s="162">
        <v>63</v>
      </c>
      <c r="D113" s="171">
        <v>151</v>
      </c>
      <c r="E113" s="160" t="s">
        <v>981</v>
      </c>
      <c r="F113" s="160" t="s">
        <v>23</v>
      </c>
      <c r="G113" s="215">
        <v>36.5</v>
      </c>
      <c r="H113" s="216">
        <v>36.5</v>
      </c>
      <c r="I113" s="216">
        <v>0</v>
      </c>
      <c r="J113" s="216">
        <v>36.5</v>
      </c>
      <c r="K113" s="216">
        <v>0</v>
      </c>
      <c r="L113" s="223" t="s">
        <v>1118</v>
      </c>
      <c r="M113" s="224" t="s">
        <v>1119</v>
      </c>
      <c r="N113" s="225">
        <v>138</v>
      </c>
      <c r="O113" s="226">
        <f>138-36.5</f>
        <v>101.5</v>
      </c>
      <c r="P113" s="171" t="s">
        <v>984</v>
      </c>
      <c r="Q113" s="227"/>
      <c r="R113" s="160"/>
      <c r="S113" s="160"/>
      <c r="T113" s="216"/>
      <c r="U113" s="216"/>
      <c r="V113" s="161"/>
      <c r="W113" s="161"/>
    </row>
    <row r="114" spans="1:32" s="221" customFormat="1" ht="68.45" customHeight="1" x14ac:dyDescent="0.3">
      <c r="A114" s="161">
        <v>49</v>
      </c>
      <c r="B114" s="161" t="s">
        <v>1120</v>
      </c>
      <c r="C114" s="162">
        <v>63</v>
      </c>
      <c r="D114" s="171">
        <v>151</v>
      </c>
      <c r="E114" s="160" t="s">
        <v>981</v>
      </c>
      <c r="F114" s="160" t="s">
        <v>23</v>
      </c>
      <c r="G114" s="215">
        <v>36.5</v>
      </c>
      <c r="H114" s="216">
        <v>36.5</v>
      </c>
      <c r="I114" s="216">
        <v>0</v>
      </c>
      <c r="J114" s="216">
        <v>36.5</v>
      </c>
      <c r="K114" s="216">
        <v>0</v>
      </c>
      <c r="L114" s="233" t="s">
        <v>1121</v>
      </c>
      <c r="M114" s="236" t="s">
        <v>1122</v>
      </c>
      <c r="N114" s="225">
        <v>144</v>
      </c>
      <c r="O114" s="226">
        <f>144-36.5</f>
        <v>107.5</v>
      </c>
      <c r="P114" s="171" t="s">
        <v>984</v>
      </c>
      <c r="Q114" s="227"/>
      <c r="R114" s="160"/>
      <c r="S114" s="160"/>
      <c r="T114" s="216"/>
      <c r="U114" s="216"/>
      <c r="V114" s="161"/>
      <c r="W114" s="161"/>
    </row>
    <row r="115" spans="1:32" s="221" customFormat="1" ht="68.45" customHeight="1" x14ac:dyDescent="0.3">
      <c r="A115" s="161">
        <v>50</v>
      </c>
      <c r="B115" s="161" t="s">
        <v>1123</v>
      </c>
      <c r="C115" s="162">
        <v>63</v>
      </c>
      <c r="D115" s="171">
        <v>151</v>
      </c>
      <c r="E115" s="160" t="s">
        <v>981</v>
      </c>
      <c r="F115" s="160" t="s">
        <v>23</v>
      </c>
      <c r="G115" s="215">
        <v>91.4</v>
      </c>
      <c r="H115" s="216">
        <v>91.4</v>
      </c>
      <c r="I115" s="216">
        <v>0</v>
      </c>
      <c r="J115" s="216">
        <v>91.4</v>
      </c>
      <c r="K115" s="216">
        <v>0</v>
      </c>
      <c r="L115" s="223" t="s">
        <v>1124</v>
      </c>
      <c r="M115" s="224" t="s">
        <v>1125</v>
      </c>
      <c r="N115" s="225">
        <v>299</v>
      </c>
      <c r="O115" s="226">
        <f>299-91.4</f>
        <v>207.6</v>
      </c>
      <c r="P115" s="171" t="s">
        <v>984</v>
      </c>
      <c r="Q115" s="227"/>
      <c r="R115" s="160"/>
      <c r="S115" s="160"/>
      <c r="T115" s="216"/>
      <c r="U115" s="216"/>
      <c r="V115" s="161"/>
      <c r="W115" s="161"/>
    </row>
    <row r="116" spans="1:32" s="221" customFormat="1" ht="68.45" customHeight="1" x14ac:dyDescent="0.3">
      <c r="A116" s="161">
        <v>51</v>
      </c>
      <c r="B116" s="161" t="s">
        <v>1126</v>
      </c>
      <c r="C116" s="162">
        <v>63</v>
      </c>
      <c r="D116" s="171">
        <v>151</v>
      </c>
      <c r="E116" s="160" t="s">
        <v>981</v>
      </c>
      <c r="F116" s="160" t="s">
        <v>23</v>
      </c>
      <c r="G116" s="215">
        <v>100.5</v>
      </c>
      <c r="H116" s="216">
        <v>100.5</v>
      </c>
      <c r="I116" s="216">
        <v>0</v>
      </c>
      <c r="J116" s="216">
        <v>100.5</v>
      </c>
      <c r="K116" s="216">
        <v>0</v>
      </c>
      <c r="L116" s="233" t="s">
        <v>1127</v>
      </c>
      <c r="M116" s="224" t="s">
        <v>1128</v>
      </c>
      <c r="N116" s="225">
        <v>383</v>
      </c>
      <c r="O116" s="226">
        <f>383-100.5</f>
        <v>282.5</v>
      </c>
      <c r="P116" s="171" t="s">
        <v>984</v>
      </c>
      <c r="Q116" s="227"/>
      <c r="R116" s="160"/>
      <c r="S116" s="160"/>
      <c r="T116" s="216"/>
      <c r="U116" s="216"/>
      <c r="V116" s="161"/>
      <c r="W116" s="161"/>
    </row>
    <row r="117" spans="1:32" s="221" customFormat="1" ht="68.45" customHeight="1" x14ac:dyDescent="0.3">
      <c r="A117" s="161">
        <v>52</v>
      </c>
      <c r="B117" s="161" t="s">
        <v>1129</v>
      </c>
      <c r="C117" s="162">
        <v>63</v>
      </c>
      <c r="D117" s="171">
        <v>151</v>
      </c>
      <c r="E117" s="160" t="s">
        <v>981</v>
      </c>
      <c r="F117" s="160" t="s">
        <v>23</v>
      </c>
      <c r="G117" s="215">
        <v>100.5</v>
      </c>
      <c r="H117" s="216">
        <v>100.5</v>
      </c>
      <c r="I117" s="216">
        <v>0</v>
      </c>
      <c r="J117" s="216">
        <v>100.5</v>
      </c>
      <c r="K117" s="216">
        <v>0</v>
      </c>
      <c r="L117" s="223" t="s">
        <v>1130</v>
      </c>
      <c r="M117" s="224" t="s">
        <v>1131</v>
      </c>
      <c r="N117" s="225">
        <v>410</v>
      </c>
      <c r="O117" s="226">
        <f>410-100.5</f>
        <v>309.5</v>
      </c>
      <c r="P117" s="171" t="s">
        <v>984</v>
      </c>
      <c r="Q117" s="227"/>
      <c r="R117" s="160"/>
      <c r="S117" s="160"/>
      <c r="T117" s="216"/>
      <c r="U117" s="216"/>
      <c r="V117" s="161"/>
      <c r="W117" s="161"/>
    </row>
    <row r="118" spans="1:32" s="221" customFormat="1" ht="68.45" customHeight="1" x14ac:dyDescent="0.3">
      <c r="A118" s="235">
        <v>53</v>
      </c>
      <c r="B118" s="235" t="s">
        <v>1132</v>
      </c>
      <c r="C118" s="162">
        <v>63</v>
      </c>
      <c r="D118" s="171">
        <v>100</v>
      </c>
      <c r="E118" s="160" t="s">
        <v>981</v>
      </c>
      <c r="F118" s="160" t="s">
        <v>23</v>
      </c>
      <c r="G118" s="215">
        <v>91.4</v>
      </c>
      <c r="H118" s="216">
        <v>91.4</v>
      </c>
      <c r="I118" s="216">
        <v>0</v>
      </c>
      <c r="J118" s="216">
        <v>91.4</v>
      </c>
      <c r="K118" s="216">
        <v>0</v>
      </c>
      <c r="L118" s="223" t="s">
        <v>1133</v>
      </c>
      <c r="M118" s="224" t="s">
        <v>1134</v>
      </c>
      <c r="N118" s="225">
        <v>337</v>
      </c>
      <c r="O118" s="226">
        <f>337-91.4</f>
        <v>245.6</v>
      </c>
      <c r="P118" s="171" t="s">
        <v>984</v>
      </c>
      <c r="Q118" s="227"/>
      <c r="R118" s="160"/>
      <c r="S118" s="160"/>
      <c r="T118" s="216"/>
      <c r="U118" s="216"/>
      <c r="V118" s="235"/>
      <c r="W118" s="161"/>
    </row>
    <row r="119" spans="1:32" s="221" customFormat="1" ht="68.45" customHeight="1" x14ac:dyDescent="0.3">
      <c r="A119" s="235">
        <v>54</v>
      </c>
      <c r="B119" s="235" t="s">
        <v>1135</v>
      </c>
      <c r="C119" s="162">
        <v>63</v>
      </c>
      <c r="D119" s="171">
        <v>183</v>
      </c>
      <c r="E119" s="160" t="s">
        <v>981</v>
      </c>
      <c r="F119" s="160" t="s">
        <v>23</v>
      </c>
      <c r="G119" s="215">
        <v>54.8</v>
      </c>
      <c r="H119" s="216">
        <v>54.8</v>
      </c>
      <c r="I119" s="216">
        <v>0</v>
      </c>
      <c r="J119" s="216">
        <v>54.8</v>
      </c>
      <c r="K119" s="216">
        <v>0</v>
      </c>
      <c r="L119" s="233" t="s">
        <v>1136</v>
      </c>
      <c r="M119" s="224" t="s">
        <v>1137</v>
      </c>
      <c r="N119" s="225">
        <v>242</v>
      </c>
      <c r="O119" s="226">
        <f>242-54.8</f>
        <v>187.2</v>
      </c>
      <c r="P119" s="171" t="s">
        <v>984</v>
      </c>
      <c r="Q119" s="227"/>
      <c r="R119" s="160"/>
      <c r="S119" s="160"/>
      <c r="T119" s="216"/>
      <c r="U119" s="216"/>
      <c r="V119" s="235"/>
      <c r="W119" s="161"/>
    </row>
    <row r="120" spans="1:32" s="221" customFormat="1" ht="68.45" customHeight="1" x14ac:dyDescent="0.3">
      <c r="A120" s="472">
        <v>55</v>
      </c>
      <c r="B120" s="472" t="s">
        <v>1138</v>
      </c>
      <c r="C120" s="162">
        <v>63</v>
      </c>
      <c r="D120" s="171">
        <v>100</v>
      </c>
      <c r="E120" s="160" t="s">
        <v>981</v>
      </c>
      <c r="F120" s="160" t="s">
        <v>23</v>
      </c>
      <c r="G120" s="215">
        <v>17.100000000000001</v>
      </c>
      <c r="H120" s="216">
        <v>17.100000000000001</v>
      </c>
      <c r="I120" s="216">
        <v>0</v>
      </c>
      <c r="J120" s="216">
        <v>17.100000000000001</v>
      </c>
      <c r="K120" s="216">
        <v>0</v>
      </c>
      <c r="L120" s="455" t="s">
        <v>1139</v>
      </c>
      <c r="M120" s="457" t="s">
        <v>1140</v>
      </c>
      <c r="N120" s="459">
        <v>354</v>
      </c>
      <c r="O120" s="460"/>
      <c r="P120" s="421" t="s">
        <v>984</v>
      </c>
      <c r="Q120" s="459"/>
      <c r="R120" s="160"/>
      <c r="S120" s="160"/>
      <c r="T120" s="216"/>
      <c r="U120" s="216"/>
      <c r="V120" s="427" t="s">
        <v>985</v>
      </c>
      <c r="W120" s="161"/>
    </row>
    <row r="121" spans="1:32" s="221" customFormat="1" ht="68.45" customHeight="1" x14ac:dyDescent="0.3">
      <c r="A121" s="472"/>
      <c r="B121" s="472"/>
      <c r="C121" s="162">
        <v>62</v>
      </c>
      <c r="D121" s="171">
        <v>151</v>
      </c>
      <c r="E121" s="160" t="s">
        <v>981</v>
      </c>
      <c r="F121" s="160" t="s">
        <v>23</v>
      </c>
      <c r="G121" s="215">
        <v>224</v>
      </c>
      <c r="H121" s="216">
        <v>92.6</v>
      </c>
      <c r="I121" s="216">
        <v>131.4</v>
      </c>
      <c r="J121" s="216">
        <v>224</v>
      </c>
      <c r="K121" s="216">
        <v>0</v>
      </c>
      <c r="L121" s="467"/>
      <c r="M121" s="473"/>
      <c r="N121" s="468"/>
      <c r="O121" s="469"/>
      <c r="P121" s="433"/>
      <c r="Q121" s="468"/>
      <c r="R121" s="160"/>
      <c r="S121" s="160"/>
      <c r="T121" s="216"/>
      <c r="U121" s="216"/>
      <c r="V121" s="428"/>
      <c r="W121" s="237"/>
      <c r="X121" s="238"/>
      <c r="Y121" s="174"/>
      <c r="Z121" s="239"/>
      <c r="AA121" s="239"/>
      <c r="AB121" s="214"/>
      <c r="AC121" s="240"/>
      <c r="AD121" s="240"/>
      <c r="AE121" s="240"/>
      <c r="AF121" s="240"/>
    </row>
    <row r="122" spans="1:32" s="221" customFormat="1" ht="68.45" customHeight="1" x14ac:dyDescent="0.3">
      <c r="A122" s="472"/>
      <c r="B122" s="472"/>
      <c r="C122" s="162">
        <v>62</v>
      </c>
      <c r="D122" s="171">
        <v>55</v>
      </c>
      <c r="E122" s="160" t="s">
        <v>981</v>
      </c>
      <c r="F122" s="160" t="s">
        <v>23</v>
      </c>
      <c r="G122" s="215">
        <v>208.7</v>
      </c>
      <c r="H122" s="216">
        <v>179.6</v>
      </c>
      <c r="I122" s="216">
        <v>29.099999999999994</v>
      </c>
      <c r="J122" s="216">
        <v>208.7</v>
      </c>
      <c r="K122" s="216">
        <v>0</v>
      </c>
      <c r="L122" s="456"/>
      <c r="M122" s="474"/>
      <c r="N122" s="458"/>
      <c r="O122" s="461"/>
      <c r="P122" s="420"/>
      <c r="Q122" s="458"/>
      <c r="R122" s="160"/>
      <c r="S122" s="216"/>
      <c r="T122" s="216"/>
      <c r="U122" s="216"/>
      <c r="V122" s="428"/>
    </row>
    <row r="123" spans="1:32" s="221" customFormat="1" ht="68.45" customHeight="1" x14ac:dyDescent="0.3">
      <c r="A123" s="241">
        <v>56</v>
      </c>
      <c r="B123" s="241" t="s">
        <v>1141</v>
      </c>
      <c r="C123" s="162">
        <v>63</v>
      </c>
      <c r="D123" s="171">
        <v>125</v>
      </c>
      <c r="E123" s="160" t="s">
        <v>981</v>
      </c>
      <c r="F123" s="160" t="s">
        <v>23</v>
      </c>
      <c r="G123" s="215">
        <v>74.3</v>
      </c>
      <c r="H123" s="216">
        <v>74.3</v>
      </c>
      <c r="I123" s="216">
        <v>0</v>
      </c>
      <c r="J123" s="216">
        <v>74.3</v>
      </c>
      <c r="K123" s="216">
        <v>0</v>
      </c>
      <c r="L123" s="223" t="s">
        <v>1142</v>
      </c>
      <c r="M123" s="224" t="s">
        <v>1143</v>
      </c>
      <c r="N123" s="225">
        <v>71</v>
      </c>
      <c r="O123" s="226"/>
      <c r="P123" s="225" t="s">
        <v>984</v>
      </c>
      <c r="Q123" s="227"/>
      <c r="R123" s="160"/>
      <c r="S123" s="216"/>
      <c r="T123" s="216"/>
      <c r="U123" s="216"/>
      <c r="V123" s="428"/>
    </row>
    <row r="124" spans="1:32" s="221" customFormat="1" ht="68.45" customHeight="1" x14ac:dyDescent="0.3">
      <c r="A124" s="161">
        <v>57</v>
      </c>
      <c r="B124" s="161" t="s">
        <v>1144</v>
      </c>
      <c r="C124" s="162">
        <v>63</v>
      </c>
      <c r="D124" s="171">
        <v>100</v>
      </c>
      <c r="E124" s="160" t="s">
        <v>981</v>
      </c>
      <c r="F124" s="160" t="s">
        <v>23</v>
      </c>
      <c r="G124" s="215">
        <v>54.8</v>
      </c>
      <c r="H124" s="216">
        <v>54.8</v>
      </c>
      <c r="I124" s="216">
        <v>0</v>
      </c>
      <c r="J124" s="216">
        <v>54.8</v>
      </c>
      <c r="K124" s="216">
        <v>0</v>
      </c>
      <c r="L124" s="223" t="s">
        <v>1145</v>
      </c>
      <c r="M124" s="224" t="s">
        <v>1146</v>
      </c>
      <c r="N124" s="225">
        <v>191</v>
      </c>
      <c r="O124" s="226">
        <f>191-54.8</f>
        <v>136.19999999999999</v>
      </c>
      <c r="P124" s="225" t="s">
        <v>984</v>
      </c>
      <c r="Q124" s="227"/>
      <c r="R124" s="160"/>
      <c r="S124" s="160"/>
      <c r="T124" s="216"/>
      <c r="U124" s="216"/>
      <c r="V124" s="161"/>
      <c r="W124" s="161"/>
    </row>
    <row r="125" spans="1:32" s="221" customFormat="1" ht="68.45" customHeight="1" x14ac:dyDescent="0.3">
      <c r="A125" s="161">
        <v>58</v>
      </c>
      <c r="B125" s="161" t="s">
        <v>1147</v>
      </c>
      <c r="C125" s="162">
        <v>63</v>
      </c>
      <c r="D125" s="171">
        <v>125</v>
      </c>
      <c r="E125" s="160" t="s">
        <v>981</v>
      </c>
      <c r="F125" s="160" t="s">
        <v>23</v>
      </c>
      <c r="G125" s="215">
        <v>36.5</v>
      </c>
      <c r="H125" s="216">
        <v>36.5</v>
      </c>
      <c r="I125" s="216">
        <v>0</v>
      </c>
      <c r="J125" s="216">
        <v>36.5</v>
      </c>
      <c r="K125" s="216">
        <v>0</v>
      </c>
      <c r="L125" s="223" t="s">
        <v>1148</v>
      </c>
      <c r="M125" s="234" t="s">
        <v>1149</v>
      </c>
      <c r="N125" s="225">
        <v>180</v>
      </c>
      <c r="O125" s="226">
        <f>180-36.5</f>
        <v>143.5</v>
      </c>
      <c r="P125" s="225" t="s">
        <v>984</v>
      </c>
      <c r="Q125" s="227"/>
      <c r="R125" s="160"/>
      <c r="S125" s="160"/>
      <c r="T125" s="216"/>
      <c r="U125" s="216"/>
      <c r="V125" s="161"/>
      <c r="W125" s="161"/>
    </row>
    <row r="126" spans="1:32" s="221" customFormat="1" ht="68.45" customHeight="1" x14ac:dyDescent="0.3">
      <c r="A126" s="161">
        <v>59</v>
      </c>
      <c r="B126" s="161" t="s">
        <v>1150</v>
      </c>
      <c r="C126" s="162">
        <v>63</v>
      </c>
      <c r="D126" s="171">
        <v>125</v>
      </c>
      <c r="E126" s="160" t="s">
        <v>981</v>
      </c>
      <c r="F126" s="160" t="s">
        <v>23</v>
      </c>
      <c r="G126" s="215">
        <v>91.4</v>
      </c>
      <c r="H126" s="216">
        <v>91.4</v>
      </c>
      <c r="I126" s="216">
        <v>0</v>
      </c>
      <c r="J126" s="216">
        <v>91.4</v>
      </c>
      <c r="K126" s="216">
        <v>0</v>
      </c>
      <c r="L126" s="223" t="s">
        <v>1151</v>
      </c>
      <c r="M126" s="224" t="s">
        <v>1152</v>
      </c>
      <c r="N126" s="225">
        <v>361</v>
      </c>
      <c r="O126" s="226">
        <f>361-91.4</f>
        <v>269.60000000000002</v>
      </c>
      <c r="P126" s="225" t="s">
        <v>984</v>
      </c>
      <c r="Q126" s="227"/>
      <c r="R126" s="160"/>
      <c r="S126" s="160"/>
      <c r="T126" s="216"/>
      <c r="U126" s="216"/>
      <c r="V126" s="161"/>
      <c r="W126" s="161"/>
    </row>
    <row r="127" spans="1:32" s="221" customFormat="1" ht="68.45" customHeight="1" x14ac:dyDescent="0.3">
      <c r="A127" s="242">
        <v>60</v>
      </c>
      <c r="B127" s="242" t="s">
        <v>1153</v>
      </c>
      <c r="C127" s="162">
        <v>63</v>
      </c>
      <c r="D127" s="171">
        <v>125</v>
      </c>
      <c r="E127" s="160" t="s">
        <v>981</v>
      </c>
      <c r="F127" s="160" t="s">
        <v>23</v>
      </c>
      <c r="G127" s="215">
        <v>100.5</v>
      </c>
      <c r="H127" s="216">
        <v>100.5</v>
      </c>
      <c r="I127" s="216">
        <v>0</v>
      </c>
      <c r="J127" s="216">
        <v>100.5</v>
      </c>
      <c r="K127" s="216">
        <v>0</v>
      </c>
      <c r="L127" s="223" t="s">
        <v>1154</v>
      </c>
      <c r="M127" s="224" t="s">
        <v>1155</v>
      </c>
      <c r="N127" s="225">
        <v>388</v>
      </c>
      <c r="O127" s="226">
        <f>388-100.5</f>
        <v>287.5</v>
      </c>
      <c r="P127" s="225" t="s">
        <v>984</v>
      </c>
      <c r="Q127" s="227"/>
      <c r="R127" s="160"/>
      <c r="S127" s="160"/>
      <c r="T127" s="216"/>
      <c r="U127" s="216"/>
      <c r="V127" s="242"/>
      <c r="W127" s="161"/>
    </row>
    <row r="128" spans="1:32" s="221" customFormat="1" ht="68.45" customHeight="1" x14ac:dyDescent="0.3">
      <c r="A128" s="161">
        <v>61</v>
      </c>
      <c r="B128" s="161" t="s">
        <v>1156</v>
      </c>
      <c r="C128" s="162">
        <v>63</v>
      </c>
      <c r="D128" s="171">
        <v>124</v>
      </c>
      <c r="E128" s="160" t="s">
        <v>981</v>
      </c>
      <c r="F128" s="160" t="s">
        <v>23</v>
      </c>
      <c r="G128" s="215">
        <v>54.8</v>
      </c>
      <c r="H128" s="216">
        <v>54.8</v>
      </c>
      <c r="I128" s="216">
        <v>0</v>
      </c>
      <c r="J128" s="216">
        <v>54.8</v>
      </c>
      <c r="K128" s="216">
        <v>0</v>
      </c>
      <c r="L128" s="223" t="s">
        <v>1157</v>
      </c>
      <c r="M128" s="234" t="s">
        <v>1158</v>
      </c>
      <c r="N128" s="225">
        <v>216</v>
      </c>
      <c r="O128" s="226">
        <f>216-54.8</f>
        <v>161.19999999999999</v>
      </c>
      <c r="P128" s="225" t="s">
        <v>984</v>
      </c>
      <c r="Q128" s="227"/>
      <c r="R128" s="160"/>
      <c r="S128" s="160"/>
      <c r="T128" s="216"/>
      <c r="U128" s="216"/>
      <c r="V128" s="161"/>
      <c r="W128" s="161"/>
    </row>
    <row r="129" spans="1:23" s="221" customFormat="1" ht="68.45" customHeight="1" x14ac:dyDescent="0.3">
      <c r="A129" s="161">
        <v>62</v>
      </c>
      <c r="B129" s="161" t="s">
        <v>1159</v>
      </c>
      <c r="C129" s="162">
        <v>63</v>
      </c>
      <c r="D129" s="171">
        <v>124</v>
      </c>
      <c r="E129" s="160" t="s">
        <v>981</v>
      </c>
      <c r="F129" s="160" t="s">
        <v>23</v>
      </c>
      <c r="G129" s="215">
        <v>109.6</v>
      </c>
      <c r="H129" s="216">
        <v>109.6</v>
      </c>
      <c r="I129" s="216">
        <v>0</v>
      </c>
      <c r="J129" s="216">
        <v>109.6</v>
      </c>
      <c r="K129" s="216">
        <v>0</v>
      </c>
      <c r="L129" s="233" t="s">
        <v>1160</v>
      </c>
      <c r="M129" s="224" t="s">
        <v>1161</v>
      </c>
      <c r="N129" s="225">
        <v>210</v>
      </c>
      <c r="O129" s="226">
        <f>210-109.6</f>
        <v>100.4</v>
      </c>
      <c r="P129" s="225" t="s">
        <v>984</v>
      </c>
      <c r="Q129" s="227"/>
      <c r="R129" s="160"/>
      <c r="S129" s="160"/>
      <c r="T129" s="216"/>
      <c r="U129" s="216"/>
      <c r="V129" s="161"/>
      <c r="W129" s="161"/>
    </row>
    <row r="130" spans="1:23" s="221" customFormat="1" ht="68.45" customHeight="1" x14ac:dyDescent="0.3">
      <c r="A130" s="427">
        <v>63</v>
      </c>
      <c r="B130" s="427" t="s">
        <v>1162</v>
      </c>
      <c r="C130" s="162">
        <v>63</v>
      </c>
      <c r="D130" s="171">
        <v>124</v>
      </c>
      <c r="E130" s="160" t="s">
        <v>981</v>
      </c>
      <c r="F130" s="160" t="s">
        <v>23</v>
      </c>
      <c r="G130" s="215">
        <v>58.5</v>
      </c>
      <c r="H130" s="216">
        <v>58.5</v>
      </c>
      <c r="I130" s="216">
        <v>0</v>
      </c>
      <c r="J130" s="216">
        <v>58.5</v>
      </c>
      <c r="K130" s="216">
        <v>0</v>
      </c>
      <c r="L130" s="466"/>
      <c r="M130" s="459"/>
      <c r="N130" s="459"/>
      <c r="O130" s="460"/>
      <c r="P130" s="459"/>
      <c r="Q130" s="459"/>
      <c r="R130" s="160"/>
      <c r="S130" s="160"/>
      <c r="T130" s="216"/>
      <c r="U130" s="216"/>
      <c r="V130" s="427"/>
      <c r="W130" s="161"/>
    </row>
    <row r="131" spans="1:23" s="221" customFormat="1" ht="68.45" customHeight="1" x14ac:dyDescent="0.3">
      <c r="A131" s="429"/>
      <c r="B131" s="429"/>
      <c r="C131" s="162">
        <v>63</v>
      </c>
      <c r="D131" s="171">
        <v>125</v>
      </c>
      <c r="E131" s="160" t="s">
        <v>981</v>
      </c>
      <c r="F131" s="160" t="s">
        <v>23</v>
      </c>
      <c r="G131" s="215">
        <v>14.6</v>
      </c>
      <c r="H131" s="216">
        <v>14.6</v>
      </c>
      <c r="I131" s="216">
        <v>0</v>
      </c>
      <c r="J131" s="216">
        <v>14.6</v>
      </c>
      <c r="K131" s="216">
        <v>0</v>
      </c>
      <c r="L131" s="456"/>
      <c r="M131" s="458"/>
      <c r="N131" s="458"/>
      <c r="O131" s="461"/>
      <c r="P131" s="458"/>
      <c r="Q131" s="458"/>
      <c r="R131" s="160"/>
      <c r="S131" s="160"/>
      <c r="T131" s="216"/>
      <c r="U131" s="216"/>
      <c r="V131" s="429"/>
      <c r="W131" s="161"/>
    </row>
    <row r="132" spans="1:23" s="221" customFormat="1" ht="68.45" customHeight="1" x14ac:dyDescent="0.3">
      <c r="A132" s="161">
        <v>64</v>
      </c>
      <c r="B132" s="161" t="s">
        <v>1163</v>
      </c>
      <c r="C132" s="162">
        <v>63</v>
      </c>
      <c r="D132" s="171">
        <v>150</v>
      </c>
      <c r="E132" s="160" t="s">
        <v>981</v>
      </c>
      <c r="F132" s="160" t="s">
        <v>23</v>
      </c>
      <c r="G132" s="215">
        <v>91.4</v>
      </c>
      <c r="H132" s="216">
        <v>91.4</v>
      </c>
      <c r="I132" s="216">
        <v>0</v>
      </c>
      <c r="J132" s="216">
        <v>91.4</v>
      </c>
      <c r="K132" s="216">
        <v>0</v>
      </c>
      <c r="L132" s="223" t="s">
        <v>1164</v>
      </c>
      <c r="M132" s="234" t="s">
        <v>1165</v>
      </c>
      <c r="N132" s="225">
        <v>336</v>
      </c>
      <c r="O132" s="226">
        <f>336-91.4</f>
        <v>244.6</v>
      </c>
      <c r="P132" s="225" t="s">
        <v>984</v>
      </c>
      <c r="Q132" s="227"/>
      <c r="R132" s="160"/>
      <c r="S132" s="160"/>
      <c r="T132" s="216"/>
      <c r="U132" s="216"/>
      <c r="V132" s="161" t="s">
        <v>985</v>
      </c>
      <c r="W132" s="161"/>
    </row>
    <row r="133" spans="1:23" s="221" customFormat="1" ht="68.45" customHeight="1" x14ac:dyDescent="0.3">
      <c r="A133" s="242">
        <v>65</v>
      </c>
      <c r="B133" s="242" t="s">
        <v>1166</v>
      </c>
      <c r="C133" s="162">
        <v>63</v>
      </c>
      <c r="D133" s="171">
        <v>183</v>
      </c>
      <c r="E133" s="160" t="s">
        <v>981</v>
      </c>
      <c r="F133" s="160" t="s">
        <v>23</v>
      </c>
      <c r="G133" s="215">
        <v>73.099999999999994</v>
      </c>
      <c r="H133" s="216">
        <v>73.099999999999994</v>
      </c>
      <c r="I133" s="216">
        <v>0</v>
      </c>
      <c r="J133" s="216">
        <v>73.099999999999994</v>
      </c>
      <c r="K133" s="216">
        <v>0</v>
      </c>
      <c r="L133" s="223" t="s">
        <v>1167</v>
      </c>
      <c r="M133" s="224" t="s">
        <v>1168</v>
      </c>
      <c r="N133" s="225">
        <v>290</v>
      </c>
      <c r="O133" s="226">
        <f>290-73.1</f>
        <v>216.9</v>
      </c>
      <c r="P133" s="225" t="s">
        <v>984</v>
      </c>
      <c r="Q133" s="227"/>
      <c r="R133" s="160"/>
      <c r="S133" s="160"/>
      <c r="T133" s="228"/>
      <c r="U133" s="228"/>
      <c r="V133" s="161" t="s">
        <v>985</v>
      </c>
      <c r="W133" s="161"/>
    </row>
    <row r="134" spans="1:23" s="221" customFormat="1" ht="68.45" customHeight="1" x14ac:dyDescent="0.3">
      <c r="A134" s="161">
        <v>66</v>
      </c>
      <c r="B134" s="161" t="s">
        <v>1169</v>
      </c>
      <c r="C134" s="162">
        <v>63</v>
      </c>
      <c r="D134" s="171">
        <v>183</v>
      </c>
      <c r="E134" s="160" t="s">
        <v>981</v>
      </c>
      <c r="F134" s="160" t="s">
        <v>23</v>
      </c>
      <c r="G134" s="215">
        <v>36.5</v>
      </c>
      <c r="H134" s="216">
        <v>36.5</v>
      </c>
      <c r="I134" s="216">
        <v>0</v>
      </c>
      <c r="J134" s="216">
        <v>36.5</v>
      </c>
      <c r="K134" s="216">
        <v>0</v>
      </c>
      <c r="L134" s="233" t="s">
        <v>1170</v>
      </c>
      <c r="M134" s="234" t="s">
        <v>1171</v>
      </c>
      <c r="N134" s="225">
        <v>169</v>
      </c>
      <c r="O134" s="226">
        <f>169-36.5</f>
        <v>132.5</v>
      </c>
      <c r="P134" s="225" t="s">
        <v>984</v>
      </c>
      <c r="Q134" s="227"/>
      <c r="R134" s="160"/>
      <c r="S134" s="160"/>
      <c r="T134" s="216"/>
      <c r="U134" s="216"/>
      <c r="V134" s="161"/>
      <c r="W134" s="161"/>
    </row>
    <row r="135" spans="1:23" s="221" customFormat="1" ht="68.45" customHeight="1" x14ac:dyDescent="0.3">
      <c r="A135" s="427">
        <v>67</v>
      </c>
      <c r="B135" s="427" t="s">
        <v>1172</v>
      </c>
      <c r="C135" s="162">
        <v>63</v>
      </c>
      <c r="D135" s="171">
        <v>183</v>
      </c>
      <c r="E135" s="160" t="s">
        <v>981</v>
      </c>
      <c r="F135" s="160" t="s">
        <v>23</v>
      </c>
      <c r="G135" s="215">
        <v>29.4</v>
      </c>
      <c r="H135" s="216">
        <v>29.4</v>
      </c>
      <c r="I135" s="216">
        <v>0</v>
      </c>
      <c r="J135" s="216">
        <v>29.4</v>
      </c>
      <c r="K135" s="216">
        <v>0</v>
      </c>
      <c r="L135" s="466" t="s">
        <v>1173</v>
      </c>
      <c r="M135" s="470" t="s">
        <v>1174</v>
      </c>
      <c r="N135" s="459">
        <v>367</v>
      </c>
      <c r="O135" s="460">
        <f>367-91.4</f>
        <v>275.60000000000002</v>
      </c>
      <c r="P135" s="459" t="s">
        <v>984</v>
      </c>
      <c r="Q135" s="459"/>
      <c r="R135" s="160"/>
      <c r="S135" s="160"/>
      <c r="T135" s="216"/>
      <c r="U135" s="216"/>
      <c r="V135" s="427" t="s">
        <v>985</v>
      </c>
      <c r="W135" s="161"/>
    </row>
    <row r="136" spans="1:23" s="221" customFormat="1" ht="68.45" customHeight="1" x14ac:dyDescent="0.3">
      <c r="A136" s="429"/>
      <c r="B136" s="429"/>
      <c r="C136" s="162">
        <v>63</v>
      </c>
      <c r="D136" s="171">
        <v>182</v>
      </c>
      <c r="E136" s="160" t="s">
        <v>981</v>
      </c>
      <c r="F136" s="160" t="s">
        <v>23</v>
      </c>
      <c r="G136" s="215">
        <v>62</v>
      </c>
      <c r="H136" s="216">
        <v>62</v>
      </c>
      <c r="I136" s="216">
        <v>0</v>
      </c>
      <c r="J136" s="216">
        <v>62</v>
      </c>
      <c r="K136" s="216">
        <v>0</v>
      </c>
      <c r="L136" s="456"/>
      <c r="M136" s="458"/>
      <c r="N136" s="458"/>
      <c r="O136" s="461"/>
      <c r="P136" s="458"/>
      <c r="Q136" s="458"/>
      <c r="R136" s="160"/>
      <c r="S136" s="160"/>
      <c r="T136" s="216"/>
      <c r="U136" s="216"/>
      <c r="V136" s="429"/>
      <c r="W136" s="161"/>
    </row>
    <row r="137" spans="1:23" s="221" customFormat="1" ht="68.45" customHeight="1" x14ac:dyDescent="0.3">
      <c r="A137" s="427">
        <v>68</v>
      </c>
      <c r="B137" s="427" t="s">
        <v>1175</v>
      </c>
      <c r="C137" s="162">
        <v>63</v>
      </c>
      <c r="D137" s="171">
        <v>149</v>
      </c>
      <c r="E137" s="160" t="s">
        <v>981</v>
      </c>
      <c r="F137" s="160" t="s">
        <v>23</v>
      </c>
      <c r="G137" s="215">
        <v>36.5</v>
      </c>
      <c r="H137" s="216">
        <v>36.5</v>
      </c>
      <c r="I137" s="216">
        <v>0</v>
      </c>
      <c r="J137" s="216">
        <v>36.5</v>
      </c>
      <c r="K137" s="216">
        <v>0</v>
      </c>
      <c r="L137" s="455" t="s">
        <v>1176</v>
      </c>
      <c r="M137" s="457" t="s">
        <v>1177</v>
      </c>
      <c r="N137" s="459">
        <v>122</v>
      </c>
      <c r="O137" s="460">
        <f>122-73</f>
        <v>49</v>
      </c>
      <c r="P137" s="459" t="s">
        <v>984</v>
      </c>
      <c r="Q137" s="459"/>
      <c r="R137" s="160"/>
      <c r="S137" s="160"/>
      <c r="T137" s="216"/>
      <c r="U137" s="216"/>
      <c r="V137" s="161"/>
      <c r="W137" s="161"/>
    </row>
    <row r="138" spans="1:23" s="221" customFormat="1" ht="68.45" customHeight="1" x14ac:dyDescent="0.3">
      <c r="A138" s="429"/>
      <c r="B138" s="429"/>
      <c r="C138" s="162">
        <v>63</v>
      </c>
      <c r="D138" s="171">
        <v>149</v>
      </c>
      <c r="E138" s="160" t="s">
        <v>981</v>
      </c>
      <c r="F138" s="160" t="s">
        <v>23</v>
      </c>
      <c r="G138" s="215">
        <v>36.5</v>
      </c>
      <c r="H138" s="216">
        <v>36.5</v>
      </c>
      <c r="I138" s="216">
        <v>0</v>
      </c>
      <c r="J138" s="216">
        <v>36.5</v>
      </c>
      <c r="K138" s="216">
        <v>0</v>
      </c>
      <c r="L138" s="456"/>
      <c r="M138" s="458"/>
      <c r="N138" s="458"/>
      <c r="O138" s="461"/>
      <c r="P138" s="458"/>
      <c r="Q138" s="458"/>
      <c r="R138" s="160"/>
      <c r="S138" s="160"/>
      <c r="T138" s="216"/>
      <c r="U138" s="216"/>
      <c r="V138" s="161"/>
      <c r="W138" s="161"/>
    </row>
    <row r="139" spans="1:23" s="221" customFormat="1" ht="68.45" customHeight="1" x14ac:dyDescent="0.3">
      <c r="A139" s="235">
        <v>69</v>
      </c>
      <c r="B139" s="235" t="s">
        <v>1178</v>
      </c>
      <c r="C139" s="162">
        <v>63</v>
      </c>
      <c r="D139" s="171">
        <v>149</v>
      </c>
      <c r="E139" s="160" t="s">
        <v>981</v>
      </c>
      <c r="F139" s="160" t="s">
        <v>23</v>
      </c>
      <c r="G139" s="215">
        <v>91.4</v>
      </c>
      <c r="H139" s="216">
        <v>91.4</v>
      </c>
      <c r="I139" s="216">
        <v>0</v>
      </c>
      <c r="J139" s="216">
        <v>91.4</v>
      </c>
      <c r="K139" s="216">
        <v>0</v>
      </c>
      <c r="L139" s="223" t="s">
        <v>1179</v>
      </c>
      <c r="M139" s="224" t="s">
        <v>1180</v>
      </c>
      <c r="N139" s="225">
        <v>362</v>
      </c>
      <c r="O139" s="226">
        <f>362-91.4</f>
        <v>270.60000000000002</v>
      </c>
      <c r="P139" s="225" t="s">
        <v>984</v>
      </c>
      <c r="Q139" s="227"/>
      <c r="R139" s="160"/>
      <c r="S139" s="160"/>
      <c r="T139" s="216"/>
      <c r="U139" s="216"/>
      <c r="V139" s="235"/>
      <c r="W139" s="161"/>
    </row>
    <row r="140" spans="1:23" s="221" customFormat="1" ht="68.45" customHeight="1" x14ac:dyDescent="0.3">
      <c r="A140" s="427">
        <v>70</v>
      </c>
      <c r="B140" s="427" t="s">
        <v>1181</v>
      </c>
      <c r="C140" s="162">
        <v>63</v>
      </c>
      <c r="D140" s="171">
        <v>149</v>
      </c>
      <c r="E140" s="160" t="s">
        <v>981</v>
      </c>
      <c r="F140" s="160" t="s">
        <v>23</v>
      </c>
      <c r="G140" s="215">
        <v>32.799999999999997</v>
      </c>
      <c r="H140" s="216">
        <v>32.799999999999997</v>
      </c>
      <c r="I140" s="216">
        <v>0</v>
      </c>
      <c r="J140" s="216">
        <v>32.799999999999997</v>
      </c>
      <c r="K140" s="216">
        <v>0</v>
      </c>
      <c r="L140" s="455" t="s">
        <v>1182</v>
      </c>
      <c r="M140" s="457" t="s">
        <v>1183</v>
      </c>
      <c r="N140" s="459">
        <v>531</v>
      </c>
      <c r="O140" s="460">
        <f>531-406.1</f>
        <v>124.89999999999998</v>
      </c>
      <c r="P140" s="459" t="s">
        <v>984</v>
      </c>
      <c r="Q140" s="459"/>
      <c r="R140" s="160"/>
      <c r="S140" s="160"/>
      <c r="T140" s="216"/>
      <c r="U140" s="216"/>
      <c r="V140" s="427"/>
      <c r="W140" s="161"/>
    </row>
    <row r="141" spans="1:23" s="221" customFormat="1" ht="68.45" customHeight="1" x14ac:dyDescent="0.3">
      <c r="A141" s="428"/>
      <c r="B141" s="428"/>
      <c r="C141" s="162">
        <v>63</v>
      </c>
      <c r="D141" s="171">
        <v>148</v>
      </c>
      <c r="E141" s="160" t="s">
        <v>981</v>
      </c>
      <c r="F141" s="160" t="s">
        <v>23</v>
      </c>
      <c r="G141" s="215">
        <v>95.1</v>
      </c>
      <c r="H141" s="216">
        <v>95.1</v>
      </c>
      <c r="I141" s="216">
        <v>0</v>
      </c>
      <c r="J141" s="216">
        <v>95.1</v>
      </c>
      <c r="K141" s="216">
        <v>0</v>
      </c>
      <c r="L141" s="467"/>
      <c r="M141" s="468"/>
      <c r="N141" s="468"/>
      <c r="O141" s="469"/>
      <c r="P141" s="468"/>
      <c r="Q141" s="468"/>
      <c r="R141" s="160"/>
      <c r="S141" s="160"/>
      <c r="T141" s="216"/>
      <c r="U141" s="216"/>
      <c r="V141" s="428"/>
      <c r="W141" s="161"/>
    </row>
    <row r="142" spans="1:23" s="221" customFormat="1" ht="68.45" customHeight="1" x14ac:dyDescent="0.3">
      <c r="A142" s="428"/>
      <c r="B142" s="428"/>
      <c r="C142" s="162">
        <v>62</v>
      </c>
      <c r="D142" s="171">
        <v>55</v>
      </c>
      <c r="E142" s="160" t="s">
        <v>981</v>
      </c>
      <c r="F142" s="160" t="s">
        <v>23</v>
      </c>
      <c r="G142" s="215">
        <v>278.2</v>
      </c>
      <c r="H142" s="216">
        <v>239.5</v>
      </c>
      <c r="I142" s="216">
        <v>38.699999999999989</v>
      </c>
      <c r="J142" s="216">
        <v>278.2</v>
      </c>
      <c r="K142" s="216">
        <v>0</v>
      </c>
      <c r="L142" s="467"/>
      <c r="M142" s="468"/>
      <c r="N142" s="468"/>
      <c r="O142" s="469"/>
      <c r="P142" s="468"/>
      <c r="Q142" s="468"/>
      <c r="R142" s="160"/>
      <c r="S142" s="160"/>
      <c r="T142" s="216"/>
      <c r="U142" s="216"/>
      <c r="V142" s="428"/>
      <c r="W142" s="161"/>
    </row>
    <row r="143" spans="1:23" s="221" customFormat="1" ht="68.45" customHeight="1" x14ac:dyDescent="0.3">
      <c r="A143" s="161">
        <v>71</v>
      </c>
      <c r="B143" s="161" t="s">
        <v>1184</v>
      </c>
      <c r="C143" s="162">
        <v>63</v>
      </c>
      <c r="D143" s="171">
        <v>149</v>
      </c>
      <c r="E143" s="160" t="s">
        <v>981</v>
      </c>
      <c r="F143" s="160" t="s">
        <v>23</v>
      </c>
      <c r="G143" s="215">
        <v>100.5</v>
      </c>
      <c r="H143" s="216">
        <v>100.5</v>
      </c>
      <c r="I143" s="216">
        <v>0</v>
      </c>
      <c r="J143" s="216">
        <v>100.5</v>
      </c>
      <c r="K143" s="216">
        <v>0</v>
      </c>
      <c r="L143" s="223" t="s">
        <v>1185</v>
      </c>
      <c r="M143" s="224" t="s">
        <v>1186</v>
      </c>
      <c r="N143" s="225">
        <v>385</v>
      </c>
      <c r="O143" s="226">
        <f>385-100.5</f>
        <v>284.5</v>
      </c>
      <c r="P143" s="225" t="s">
        <v>984</v>
      </c>
      <c r="Q143" s="227"/>
      <c r="R143" s="160"/>
      <c r="S143" s="160"/>
      <c r="T143" s="216"/>
      <c r="U143" s="216"/>
      <c r="V143" s="161"/>
      <c r="W143" s="161"/>
    </row>
    <row r="144" spans="1:23" s="221" customFormat="1" ht="68.45" customHeight="1" x14ac:dyDescent="0.3">
      <c r="A144" s="427">
        <v>72</v>
      </c>
      <c r="B144" s="427" t="s">
        <v>1187</v>
      </c>
      <c r="C144" s="162">
        <v>64</v>
      </c>
      <c r="D144" s="171">
        <v>1</v>
      </c>
      <c r="E144" s="160" t="s">
        <v>981</v>
      </c>
      <c r="F144" s="160" t="s">
        <v>23</v>
      </c>
      <c r="G144" s="215">
        <v>71.400000000000006</v>
      </c>
      <c r="H144" s="216">
        <v>46.3</v>
      </c>
      <c r="I144" s="216">
        <v>25.100000000000009</v>
      </c>
      <c r="J144" s="216">
        <v>71.400000000000006</v>
      </c>
      <c r="K144" s="216">
        <v>0</v>
      </c>
      <c r="L144" s="455" t="s">
        <v>1188</v>
      </c>
      <c r="M144" s="457" t="s">
        <v>1189</v>
      </c>
      <c r="N144" s="459">
        <v>357</v>
      </c>
      <c r="O144" s="460">
        <f>357-138.4</f>
        <v>218.6</v>
      </c>
      <c r="P144" s="459" t="s">
        <v>984</v>
      </c>
      <c r="Q144" s="459"/>
      <c r="R144" s="160"/>
      <c r="S144" s="160"/>
      <c r="T144" s="216"/>
      <c r="U144" s="216"/>
      <c r="V144" s="427"/>
      <c r="W144" s="243"/>
    </row>
    <row r="145" spans="1:23" s="221" customFormat="1" ht="68.45" customHeight="1" x14ac:dyDescent="0.3">
      <c r="A145" s="429"/>
      <c r="B145" s="429"/>
      <c r="C145" s="162">
        <v>56</v>
      </c>
      <c r="D145" s="171">
        <v>821</v>
      </c>
      <c r="E145" s="160" t="s">
        <v>981</v>
      </c>
      <c r="F145" s="160" t="s">
        <v>23</v>
      </c>
      <c r="G145" s="215">
        <v>67</v>
      </c>
      <c r="H145" s="216">
        <v>51.5</v>
      </c>
      <c r="I145" s="216">
        <v>15.5</v>
      </c>
      <c r="J145" s="216">
        <v>67</v>
      </c>
      <c r="K145" s="216">
        <v>0</v>
      </c>
      <c r="L145" s="456"/>
      <c r="M145" s="458"/>
      <c r="N145" s="458"/>
      <c r="O145" s="461"/>
      <c r="P145" s="458"/>
      <c r="Q145" s="458"/>
      <c r="R145" s="160"/>
      <c r="S145" s="216">
        <v>168</v>
      </c>
      <c r="T145" s="216">
        <v>168</v>
      </c>
      <c r="U145" s="216">
        <v>0</v>
      </c>
      <c r="V145" s="429" t="s">
        <v>43</v>
      </c>
    </row>
    <row r="146" spans="1:23" s="221" customFormat="1" ht="68.45" customHeight="1" x14ac:dyDescent="0.3">
      <c r="A146" s="161">
        <v>73</v>
      </c>
      <c r="B146" s="161" t="s">
        <v>1190</v>
      </c>
      <c r="C146" s="162">
        <v>56</v>
      </c>
      <c r="D146" s="171">
        <v>821</v>
      </c>
      <c r="E146" s="160" t="s">
        <v>981</v>
      </c>
      <c r="F146" s="160" t="s">
        <v>23</v>
      </c>
      <c r="G146" s="215">
        <v>138.4</v>
      </c>
      <c r="H146" s="216">
        <v>106.3</v>
      </c>
      <c r="I146" s="216">
        <v>32.100000000000009</v>
      </c>
      <c r="J146" s="216">
        <v>138.4</v>
      </c>
      <c r="K146" s="216">
        <v>0</v>
      </c>
      <c r="L146" s="233" t="s">
        <v>1191</v>
      </c>
      <c r="M146" s="224" t="s">
        <v>1192</v>
      </c>
      <c r="N146" s="225">
        <v>357</v>
      </c>
      <c r="O146" s="226">
        <f>357-138.4</f>
        <v>218.6</v>
      </c>
      <c r="P146" s="225" t="s">
        <v>984</v>
      </c>
      <c r="Q146" s="227"/>
      <c r="R146" s="160"/>
      <c r="S146" s="216"/>
      <c r="T146" s="216"/>
      <c r="U146" s="216"/>
      <c r="V146" s="161"/>
    </row>
    <row r="147" spans="1:23" s="221" customFormat="1" ht="68.45" customHeight="1" x14ac:dyDescent="0.3">
      <c r="A147" s="161">
        <v>74</v>
      </c>
      <c r="B147" s="161" t="s">
        <v>1193</v>
      </c>
      <c r="C147" s="162">
        <v>56</v>
      </c>
      <c r="D147" s="171">
        <v>821</v>
      </c>
      <c r="E147" s="160" t="s">
        <v>981</v>
      </c>
      <c r="F147" s="160" t="s">
        <v>23</v>
      </c>
      <c r="G147" s="215">
        <v>55.6</v>
      </c>
      <c r="H147" s="216">
        <v>42.7</v>
      </c>
      <c r="I147" s="216">
        <v>12.899999999999999</v>
      </c>
      <c r="J147" s="216">
        <v>55.6</v>
      </c>
      <c r="K147" s="216">
        <v>0</v>
      </c>
      <c r="L147" s="223" t="s">
        <v>1194</v>
      </c>
      <c r="M147" s="224" t="s">
        <v>1195</v>
      </c>
      <c r="N147" s="225">
        <v>142</v>
      </c>
      <c r="O147" s="226">
        <f>142-55.6</f>
        <v>86.4</v>
      </c>
      <c r="P147" s="225" t="s">
        <v>984</v>
      </c>
      <c r="Q147" s="227"/>
      <c r="R147" s="160"/>
      <c r="S147" s="216"/>
      <c r="T147" s="216"/>
      <c r="U147" s="216"/>
      <c r="V147" s="161"/>
    </row>
    <row r="148" spans="1:23" s="221" customFormat="1" ht="68.45" customHeight="1" x14ac:dyDescent="0.3">
      <c r="A148" s="427">
        <v>75</v>
      </c>
      <c r="B148" s="427" t="s">
        <v>1196</v>
      </c>
      <c r="C148" s="162">
        <v>56</v>
      </c>
      <c r="D148" s="171">
        <v>821</v>
      </c>
      <c r="E148" s="160" t="s">
        <v>981</v>
      </c>
      <c r="F148" s="160" t="s">
        <v>23</v>
      </c>
      <c r="G148" s="215">
        <v>1.9</v>
      </c>
      <c r="H148" s="216">
        <v>1.4</v>
      </c>
      <c r="I148" s="216">
        <v>0.5</v>
      </c>
      <c r="J148" s="216">
        <v>1.9</v>
      </c>
      <c r="K148" s="216">
        <v>0</v>
      </c>
      <c r="L148" s="466" t="s">
        <v>1197</v>
      </c>
      <c r="M148" s="457" t="s">
        <v>1198</v>
      </c>
      <c r="N148" s="459">
        <v>357</v>
      </c>
      <c r="O148" s="460">
        <f>357-138.4</f>
        <v>218.6</v>
      </c>
      <c r="P148" s="459" t="s">
        <v>984</v>
      </c>
      <c r="Q148" s="459"/>
      <c r="R148" s="160"/>
      <c r="S148" s="216"/>
      <c r="T148" s="216"/>
      <c r="U148" s="216"/>
      <c r="V148" s="427"/>
    </row>
    <row r="149" spans="1:23" s="221" customFormat="1" ht="68.45" customHeight="1" x14ac:dyDescent="0.3">
      <c r="A149" s="429"/>
      <c r="B149" s="429"/>
      <c r="C149" s="162">
        <v>56</v>
      </c>
      <c r="D149" s="171">
        <v>819</v>
      </c>
      <c r="E149" s="160" t="s">
        <v>981</v>
      </c>
      <c r="F149" s="160" t="s">
        <v>23</v>
      </c>
      <c r="G149" s="215">
        <v>136.5</v>
      </c>
      <c r="H149" s="216">
        <v>116.3</v>
      </c>
      <c r="I149" s="216">
        <v>20.200000000000003</v>
      </c>
      <c r="J149" s="216">
        <v>136.5</v>
      </c>
      <c r="K149" s="216">
        <v>0</v>
      </c>
      <c r="L149" s="456"/>
      <c r="M149" s="458"/>
      <c r="N149" s="458"/>
      <c r="O149" s="461"/>
      <c r="P149" s="458"/>
      <c r="Q149" s="458"/>
      <c r="R149" s="160"/>
      <c r="S149" s="216"/>
      <c r="T149" s="216"/>
      <c r="U149" s="216"/>
      <c r="V149" s="429" t="s">
        <v>24</v>
      </c>
    </row>
    <row r="150" spans="1:23" s="221" customFormat="1" ht="68.45" customHeight="1" x14ac:dyDescent="0.3">
      <c r="A150" s="161">
        <v>76</v>
      </c>
      <c r="B150" s="161" t="s">
        <v>1199</v>
      </c>
      <c r="C150" s="162">
        <v>56</v>
      </c>
      <c r="D150" s="171">
        <v>819</v>
      </c>
      <c r="E150" s="160" t="s">
        <v>981</v>
      </c>
      <c r="F150" s="160" t="s">
        <v>23</v>
      </c>
      <c r="G150" s="215">
        <v>114.2</v>
      </c>
      <c r="H150" s="216">
        <v>97.3</v>
      </c>
      <c r="I150" s="216">
        <v>16.900000000000006</v>
      </c>
      <c r="J150" s="216">
        <v>114.2</v>
      </c>
      <c r="K150" s="216">
        <v>0</v>
      </c>
      <c r="L150" s="233" t="s">
        <v>1200</v>
      </c>
      <c r="M150" s="224" t="s">
        <v>1201</v>
      </c>
      <c r="N150" s="225">
        <v>393</v>
      </c>
      <c r="O150" s="226">
        <f>393-114.2</f>
        <v>278.8</v>
      </c>
      <c r="P150" s="225" t="s">
        <v>984</v>
      </c>
      <c r="Q150" s="227"/>
      <c r="R150" s="160"/>
      <c r="S150" s="216"/>
      <c r="T150" s="216"/>
      <c r="U150" s="216"/>
      <c r="V150" s="161"/>
    </row>
    <row r="151" spans="1:23" s="221" customFormat="1" ht="68.45" customHeight="1" x14ac:dyDescent="0.3">
      <c r="A151" s="427">
        <v>77</v>
      </c>
      <c r="B151" s="427" t="s">
        <v>1202</v>
      </c>
      <c r="C151" s="162">
        <v>64</v>
      </c>
      <c r="D151" s="171">
        <v>93</v>
      </c>
      <c r="E151" s="160" t="s">
        <v>981</v>
      </c>
      <c r="F151" s="160" t="s">
        <v>23</v>
      </c>
      <c r="G151" s="215">
        <v>57.4</v>
      </c>
      <c r="H151" s="216">
        <v>26.4</v>
      </c>
      <c r="I151" s="216">
        <v>31</v>
      </c>
      <c r="J151" s="216">
        <v>57.4</v>
      </c>
      <c r="K151" s="216">
        <v>0</v>
      </c>
      <c r="L151" s="455" t="s">
        <v>1203</v>
      </c>
      <c r="M151" s="470" t="s">
        <v>1204</v>
      </c>
      <c r="N151" s="459">
        <v>356</v>
      </c>
      <c r="O151" s="460">
        <f>356-194</f>
        <v>162</v>
      </c>
      <c r="P151" s="459" t="s">
        <v>984</v>
      </c>
      <c r="Q151" s="459"/>
      <c r="R151" s="160"/>
      <c r="S151" s="216"/>
      <c r="T151" s="216"/>
      <c r="U151" s="216"/>
      <c r="V151" s="427"/>
    </row>
    <row r="152" spans="1:23" s="221" customFormat="1" ht="68.45" customHeight="1" x14ac:dyDescent="0.3">
      <c r="A152" s="429"/>
      <c r="B152" s="429"/>
      <c r="C152" s="162">
        <v>64</v>
      </c>
      <c r="D152" s="171">
        <v>2</v>
      </c>
      <c r="E152" s="160" t="s">
        <v>981</v>
      </c>
      <c r="F152" s="160" t="s">
        <v>23</v>
      </c>
      <c r="G152" s="215">
        <v>136.6</v>
      </c>
      <c r="H152" s="216">
        <v>77.7</v>
      </c>
      <c r="I152" s="216">
        <v>58.899999999999991</v>
      </c>
      <c r="J152" s="216">
        <v>136.6</v>
      </c>
      <c r="K152" s="216">
        <v>0</v>
      </c>
      <c r="L152" s="456"/>
      <c r="M152" s="458"/>
      <c r="N152" s="458"/>
      <c r="O152" s="461"/>
      <c r="P152" s="458"/>
      <c r="Q152" s="458"/>
      <c r="R152" s="160"/>
      <c r="S152" s="216"/>
      <c r="T152" s="216"/>
      <c r="U152" s="216"/>
      <c r="V152" s="429" t="s">
        <v>43</v>
      </c>
    </row>
    <row r="153" spans="1:23" s="221" customFormat="1" ht="68.45" customHeight="1" x14ac:dyDescent="0.3">
      <c r="A153" s="427">
        <v>78</v>
      </c>
      <c r="B153" s="427" t="s">
        <v>1205</v>
      </c>
      <c r="C153" s="162">
        <v>64</v>
      </c>
      <c r="D153" s="171">
        <v>1</v>
      </c>
      <c r="E153" s="160" t="s">
        <v>981</v>
      </c>
      <c r="F153" s="160" t="s">
        <v>23</v>
      </c>
      <c r="G153" s="215">
        <v>197.3</v>
      </c>
      <c r="H153" s="216">
        <v>128.1</v>
      </c>
      <c r="I153" s="216">
        <v>69.200000000000017</v>
      </c>
      <c r="J153" s="216">
        <v>197.3</v>
      </c>
      <c r="K153" s="216">
        <v>0</v>
      </c>
      <c r="L153" s="466" t="s">
        <v>1206</v>
      </c>
      <c r="M153" s="457" t="s">
        <v>1207</v>
      </c>
      <c r="N153" s="459">
        <v>214</v>
      </c>
      <c r="O153" s="460"/>
      <c r="P153" s="459" t="s">
        <v>984</v>
      </c>
      <c r="Q153" s="459"/>
      <c r="R153" s="160"/>
      <c r="S153" s="216"/>
      <c r="T153" s="216"/>
      <c r="U153" s="216"/>
      <c r="V153" s="427"/>
    </row>
    <row r="154" spans="1:23" s="221" customFormat="1" ht="68.45" customHeight="1" x14ac:dyDescent="0.3">
      <c r="A154" s="429"/>
      <c r="B154" s="429"/>
      <c r="C154" s="162">
        <v>64</v>
      </c>
      <c r="D154" s="171">
        <v>2</v>
      </c>
      <c r="E154" s="160" t="s">
        <v>981</v>
      </c>
      <c r="F154" s="160" t="s">
        <v>23</v>
      </c>
      <c r="G154" s="215">
        <v>52.3</v>
      </c>
      <c r="H154" s="216">
        <v>29.7</v>
      </c>
      <c r="I154" s="216">
        <v>22.599999999999998</v>
      </c>
      <c r="J154" s="216">
        <v>52.3</v>
      </c>
      <c r="K154" s="216">
        <v>0</v>
      </c>
      <c r="L154" s="456"/>
      <c r="M154" s="458"/>
      <c r="N154" s="458"/>
      <c r="O154" s="461"/>
      <c r="P154" s="458"/>
      <c r="Q154" s="458"/>
      <c r="R154" s="160"/>
      <c r="S154" s="216"/>
      <c r="T154" s="216"/>
      <c r="U154" s="216"/>
      <c r="V154" s="429"/>
    </row>
    <row r="155" spans="1:23" s="221" customFormat="1" ht="68.45" customHeight="1" x14ac:dyDescent="0.3">
      <c r="A155" s="161">
        <v>79</v>
      </c>
      <c r="B155" s="161" t="s">
        <v>1208</v>
      </c>
      <c r="C155" s="162">
        <v>63</v>
      </c>
      <c r="D155" s="171">
        <v>89</v>
      </c>
      <c r="E155" s="160" t="s">
        <v>981</v>
      </c>
      <c r="F155" s="160" t="s">
        <v>23</v>
      </c>
      <c r="G155" s="215">
        <v>275.89999999999998</v>
      </c>
      <c r="H155" s="216">
        <v>275.89999999999998</v>
      </c>
      <c r="I155" s="216">
        <v>0</v>
      </c>
      <c r="J155" s="216">
        <v>275.89999999999998</v>
      </c>
      <c r="K155" s="216">
        <v>0</v>
      </c>
      <c r="L155" s="223" t="s">
        <v>1209</v>
      </c>
      <c r="M155" s="224" t="s">
        <v>1210</v>
      </c>
      <c r="N155" s="225">
        <v>462</v>
      </c>
      <c r="O155" s="226">
        <f>462-275.9</f>
        <v>186.10000000000002</v>
      </c>
      <c r="P155" s="225" t="s">
        <v>984</v>
      </c>
      <c r="Q155" s="227"/>
      <c r="R155" s="160"/>
      <c r="S155" s="216"/>
      <c r="T155" s="216"/>
      <c r="U155" s="216"/>
      <c r="V155" s="161"/>
    </row>
    <row r="156" spans="1:23" s="221" customFormat="1" ht="68.45" customHeight="1" x14ac:dyDescent="0.3">
      <c r="A156" s="427">
        <v>80</v>
      </c>
      <c r="B156" s="427" t="s">
        <v>1211</v>
      </c>
      <c r="C156" s="162">
        <v>63</v>
      </c>
      <c r="D156" s="171">
        <v>80</v>
      </c>
      <c r="E156" s="160" t="s">
        <v>981</v>
      </c>
      <c r="F156" s="160" t="s">
        <v>23</v>
      </c>
      <c r="G156" s="215">
        <v>17</v>
      </c>
      <c r="H156" s="216">
        <v>17</v>
      </c>
      <c r="I156" s="216">
        <v>0</v>
      </c>
      <c r="J156" s="216">
        <v>17</v>
      </c>
      <c r="K156" s="216">
        <v>0</v>
      </c>
      <c r="L156" s="466" t="s">
        <v>1212</v>
      </c>
      <c r="M156" s="457" t="s">
        <v>1213</v>
      </c>
      <c r="N156" s="459">
        <v>298</v>
      </c>
      <c r="O156" s="460">
        <f>298-192.2</f>
        <v>105.80000000000001</v>
      </c>
      <c r="P156" s="459" t="s">
        <v>984</v>
      </c>
      <c r="Q156" s="459"/>
      <c r="R156" s="160"/>
      <c r="S156" s="216"/>
      <c r="T156" s="216"/>
      <c r="U156" s="216"/>
      <c r="V156" s="427"/>
    </row>
    <row r="157" spans="1:23" s="221" customFormat="1" ht="68.45" customHeight="1" x14ac:dyDescent="0.3">
      <c r="A157" s="429"/>
      <c r="B157" s="429"/>
      <c r="C157" s="162">
        <v>63</v>
      </c>
      <c r="D157" s="171">
        <v>87</v>
      </c>
      <c r="E157" s="160" t="s">
        <v>981</v>
      </c>
      <c r="F157" s="160" t="s">
        <v>23</v>
      </c>
      <c r="G157" s="215">
        <v>175.2</v>
      </c>
      <c r="H157" s="216">
        <v>175.2</v>
      </c>
      <c r="I157" s="216">
        <v>0</v>
      </c>
      <c r="J157" s="216">
        <v>175.2</v>
      </c>
      <c r="K157" s="216">
        <v>0</v>
      </c>
      <c r="L157" s="456"/>
      <c r="M157" s="458"/>
      <c r="N157" s="458"/>
      <c r="O157" s="461"/>
      <c r="P157" s="458"/>
      <c r="Q157" s="458"/>
      <c r="R157" s="160"/>
      <c r="S157" s="160"/>
      <c r="T157" s="216"/>
      <c r="U157" s="216"/>
      <c r="V157" s="429"/>
      <c r="W157" s="161"/>
    </row>
    <row r="158" spans="1:23" s="221" customFormat="1" ht="68.45" customHeight="1" x14ac:dyDescent="0.3">
      <c r="A158" s="161">
        <v>81</v>
      </c>
      <c r="B158" s="161" t="s">
        <v>1214</v>
      </c>
      <c r="C158" s="162">
        <v>63</v>
      </c>
      <c r="D158" s="171">
        <v>80</v>
      </c>
      <c r="E158" s="160" t="s">
        <v>981</v>
      </c>
      <c r="F158" s="160" t="s">
        <v>23</v>
      </c>
      <c r="G158" s="215">
        <v>174.2</v>
      </c>
      <c r="H158" s="216">
        <v>174.2</v>
      </c>
      <c r="I158" s="216">
        <v>0</v>
      </c>
      <c r="J158" s="216">
        <v>174.2</v>
      </c>
      <c r="K158" s="216">
        <v>0</v>
      </c>
      <c r="L158" s="223" t="s">
        <v>1215</v>
      </c>
      <c r="M158" s="234" t="s">
        <v>1216</v>
      </c>
      <c r="N158" s="225">
        <v>306</v>
      </c>
      <c r="O158" s="226">
        <f>306-174.2</f>
        <v>131.80000000000001</v>
      </c>
      <c r="P158" s="225" t="s">
        <v>984</v>
      </c>
      <c r="Q158" s="227"/>
      <c r="R158" s="160"/>
      <c r="S158" s="216"/>
      <c r="T158" s="216"/>
      <c r="U158" s="216"/>
      <c r="V158" s="161"/>
    </row>
    <row r="159" spans="1:23" s="221" customFormat="1" ht="68.45" customHeight="1" x14ac:dyDescent="0.3">
      <c r="A159" s="427">
        <v>82</v>
      </c>
      <c r="B159" s="427" t="s">
        <v>1217</v>
      </c>
      <c r="C159" s="162">
        <v>63</v>
      </c>
      <c r="D159" s="171">
        <v>80</v>
      </c>
      <c r="E159" s="160" t="s">
        <v>981</v>
      </c>
      <c r="F159" s="160" t="s">
        <v>23</v>
      </c>
      <c r="G159" s="215">
        <v>62.2</v>
      </c>
      <c r="H159" s="216">
        <v>62.2</v>
      </c>
      <c r="I159" s="216">
        <v>0</v>
      </c>
      <c r="J159" s="216">
        <v>62.2</v>
      </c>
      <c r="K159" s="216">
        <v>0</v>
      </c>
      <c r="L159" s="455" t="s">
        <v>1218</v>
      </c>
      <c r="M159" s="457" t="s">
        <v>1219</v>
      </c>
      <c r="N159" s="459">
        <v>302</v>
      </c>
      <c r="O159" s="460">
        <f>302-149.9</f>
        <v>152.1</v>
      </c>
      <c r="P159" s="459" t="s">
        <v>984</v>
      </c>
      <c r="Q159" s="459"/>
      <c r="R159" s="160"/>
      <c r="S159" s="216"/>
      <c r="T159" s="216"/>
      <c r="U159" s="216"/>
      <c r="V159" s="427"/>
    </row>
    <row r="160" spans="1:23" s="221" customFormat="1" ht="68.45" customHeight="1" x14ac:dyDescent="0.3">
      <c r="A160" s="429"/>
      <c r="B160" s="429"/>
      <c r="C160" s="162">
        <v>63</v>
      </c>
      <c r="D160" s="171">
        <v>79</v>
      </c>
      <c r="E160" s="160" t="s">
        <v>981</v>
      </c>
      <c r="F160" s="160" t="s">
        <v>23</v>
      </c>
      <c r="G160" s="215">
        <v>87.7</v>
      </c>
      <c r="H160" s="216">
        <v>87.7</v>
      </c>
      <c r="I160" s="216">
        <v>0</v>
      </c>
      <c r="J160" s="216">
        <v>87.7</v>
      </c>
      <c r="K160" s="216">
        <v>0</v>
      </c>
      <c r="L160" s="456"/>
      <c r="M160" s="458"/>
      <c r="N160" s="458"/>
      <c r="O160" s="461"/>
      <c r="P160" s="458"/>
      <c r="Q160" s="458"/>
      <c r="R160" s="160"/>
      <c r="S160" s="216"/>
      <c r="T160" s="216"/>
      <c r="U160" s="216"/>
      <c r="V160" s="429"/>
    </row>
    <row r="161" spans="1:23" s="221" customFormat="1" ht="68.45" customHeight="1" x14ac:dyDescent="0.3">
      <c r="A161" s="427">
        <v>83</v>
      </c>
      <c r="B161" s="427" t="s">
        <v>1220</v>
      </c>
      <c r="C161" s="162">
        <v>63</v>
      </c>
      <c r="D161" s="171">
        <v>79</v>
      </c>
      <c r="E161" s="160" t="s">
        <v>981</v>
      </c>
      <c r="F161" s="160" t="s">
        <v>23</v>
      </c>
      <c r="G161" s="215">
        <v>92.7</v>
      </c>
      <c r="H161" s="216">
        <v>92.7</v>
      </c>
      <c r="I161" s="216">
        <v>0</v>
      </c>
      <c r="J161" s="216">
        <v>92.7</v>
      </c>
      <c r="K161" s="216">
        <v>0</v>
      </c>
      <c r="L161" s="466" t="s">
        <v>1221</v>
      </c>
      <c r="M161" s="457" t="s">
        <v>1222</v>
      </c>
      <c r="N161" s="459">
        <v>504</v>
      </c>
      <c r="O161" s="460"/>
      <c r="P161" s="459" t="s">
        <v>984</v>
      </c>
      <c r="Q161" s="459"/>
      <c r="R161" s="160"/>
      <c r="S161" s="216"/>
      <c r="T161" s="216"/>
      <c r="U161" s="216"/>
      <c r="V161" s="427" t="s">
        <v>985</v>
      </c>
    </row>
    <row r="162" spans="1:23" s="221" customFormat="1" ht="68.45" customHeight="1" x14ac:dyDescent="0.3">
      <c r="A162" s="428"/>
      <c r="B162" s="428"/>
      <c r="C162" s="162">
        <v>63</v>
      </c>
      <c r="D162" s="171">
        <v>78</v>
      </c>
      <c r="E162" s="160" t="s">
        <v>981</v>
      </c>
      <c r="F162" s="160" t="s">
        <v>23</v>
      </c>
      <c r="G162" s="215">
        <v>192.4</v>
      </c>
      <c r="H162" s="216">
        <v>192.4</v>
      </c>
      <c r="I162" s="216">
        <v>0</v>
      </c>
      <c r="J162" s="216">
        <v>192.4</v>
      </c>
      <c r="K162" s="216">
        <v>0</v>
      </c>
      <c r="L162" s="467"/>
      <c r="M162" s="468"/>
      <c r="N162" s="468"/>
      <c r="O162" s="469"/>
      <c r="P162" s="468"/>
      <c r="Q162" s="468"/>
      <c r="R162" s="160"/>
      <c r="S162" s="216">
        <v>480</v>
      </c>
      <c r="T162" s="216">
        <v>480</v>
      </c>
      <c r="U162" s="216">
        <v>0</v>
      </c>
      <c r="V162" s="428" t="s">
        <v>33</v>
      </c>
    </row>
    <row r="163" spans="1:23" s="221" customFormat="1" ht="68.45" customHeight="1" x14ac:dyDescent="0.3">
      <c r="A163" s="429"/>
      <c r="B163" s="429"/>
      <c r="C163" s="162">
        <v>62</v>
      </c>
      <c r="D163" s="171">
        <v>101</v>
      </c>
      <c r="E163" s="160" t="s">
        <v>981</v>
      </c>
      <c r="F163" s="160" t="s">
        <v>23</v>
      </c>
      <c r="G163" s="215">
        <v>218</v>
      </c>
      <c r="H163" s="216">
        <v>94.3</v>
      </c>
      <c r="I163" s="216">
        <v>123.7</v>
      </c>
      <c r="J163" s="216">
        <v>218</v>
      </c>
      <c r="K163" s="216">
        <v>0</v>
      </c>
      <c r="L163" s="456"/>
      <c r="M163" s="458"/>
      <c r="N163" s="458"/>
      <c r="O163" s="461"/>
      <c r="P163" s="458"/>
      <c r="Q163" s="458"/>
      <c r="R163" s="160"/>
      <c r="S163" s="216"/>
      <c r="T163" s="216"/>
      <c r="U163" s="216"/>
      <c r="V163" s="429"/>
    </row>
    <row r="164" spans="1:23" s="221" customFormat="1" ht="68.45" customHeight="1" x14ac:dyDescent="0.3">
      <c r="A164" s="427">
        <v>84</v>
      </c>
      <c r="B164" s="427" t="s">
        <v>1223</v>
      </c>
      <c r="C164" s="162">
        <v>63</v>
      </c>
      <c r="D164" s="171">
        <v>81</v>
      </c>
      <c r="E164" s="160" t="s">
        <v>981</v>
      </c>
      <c r="F164" s="160" t="s">
        <v>23</v>
      </c>
      <c r="G164" s="215">
        <v>52.8</v>
      </c>
      <c r="H164" s="216">
        <v>52.8</v>
      </c>
      <c r="I164" s="216">
        <v>0</v>
      </c>
      <c r="J164" s="216">
        <v>52.8</v>
      </c>
      <c r="K164" s="216">
        <v>0</v>
      </c>
      <c r="L164" s="455" t="s">
        <v>1224</v>
      </c>
      <c r="M164" s="457" t="s">
        <v>1225</v>
      </c>
      <c r="N164" s="459">
        <v>240</v>
      </c>
      <c r="O164" s="460">
        <f>240-136.2</f>
        <v>103.80000000000001</v>
      </c>
      <c r="P164" s="459" t="s">
        <v>984</v>
      </c>
      <c r="Q164" s="459"/>
      <c r="R164" s="160"/>
      <c r="S164" s="216"/>
      <c r="T164" s="216"/>
      <c r="U164" s="216"/>
      <c r="V164" s="427"/>
    </row>
    <row r="165" spans="1:23" s="221" customFormat="1" ht="68.45" customHeight="1" x14ac:dyDescent="0.3">
      <c r="A165" s="429"/>
      <c r="B165" s="429"/>
      <c r="C165" s="162">
        <v>63</v>
      </c>
      <c r="D165" s="171">
        <v>82</v>
      </c>
      <c r="E165" s="160" t="s">
        <v>981</v>
      </c>
      <c r="F165" s="160" t="s">
        <v>23</v>
      </c>
      <c r="G165" s="215">
        <v>83.4</v>
      </c>
      <c r="H165" s="216">
        <v>83.4</v>
      </c>
      <c r="I165" s="216">
        <v>0</v>
      </c>
      <c r="J165" s="216">
        <v>83.4</v>
      </c>
      <c r="K165" s="216">
        <v>0</v>
      </c>
      <c r="L165" s="456"/>
      <c r="M165" s="458"/>
      <c r="N165" s="458"/>
      <c r="O165" s="461"/>
      <c r="P165" s="458"/>
      <c r="Q165" s="458"/>
      <c r="R165" s="160"/>
      <c r="S165" s="216"/>
      <c r="T165" s="216"/>
      <c r="U165" s="216"/>
      <c r="V165" s="429" t="s">
        <v>43</v>
      </c>
    </row>
    <row r="166" spans="1:23" s="221" customFormat="1" ht="68.45" customHeight="1" x14ac:dyDescent="0.3">
      <c r="A166" s="427">
        <v>85</v>
      </c>
      <c r="B166" s="427" t="s">
        <v>1226</v>
      </c>
      <c r="C166" s="162">
        <v>63</v>
      </c>
      <c r="D166" s="171">
        <v>82</v>
      </c>
      <c r="E166" s="160" t="s">
        <v>981</v>
      </c>
      <c r="F166" s="160" t="s">
        <v>23</v>
      </c>
      <c r="G166" s="215">
        <v>55.8</v>
      </c>
      <c r="H166" s="216">
        <v>55.8</v>
      </c>
      <c r="I166" s="216">
        <v>0</v>
      </c>
      <c r="J166" s="216">
        <v>55.8</v>
      </c>
      <c r="K166" s="216">
        <v>0</v>
      </c>
      <c r="L166" s="455" t="s">
        <v>1227</v>
      </c>
      <c r="M166" s="457" t="s">
        <v>1228</v>
      </c>
      <c r="N166" s="459">
        <v>256</v>
      </c>
      <c r="O166" s="460">
        <f>256-154.2</f>
        <v>101.80000000000001</v>
      </c>
      <c r="P166" s="459" t="s">
        <v>984</v>
      </c>
      <c r="Q166" s="459"/>
      <c r="R166" s="160"/>
      <c r="S166" s="216"/>
      <c r="T166" s="216"/>
      <c r="U166" s="216"/>
      <c r="V166" s="427" t="s">
        <v>985</v>
      </c>
    </row>
    <row r="167" spans="1:23" s="221" customFormat="1" ht="68.45" customHeight="1" x14ac:dyDescent="0.3">
      <c r="A167" s="429"/>
      <c r="B167" s="429"/>
      <c r="C167" s="162">
        <v>63</v>
      </c>
      <c r="D167" s="171">
        <v>83</v>
      </c>
      <c r="E167" s="160" t="s">
        <v>981</v>
      </c>
      <c r="F167" s="160" t="s">
        <v>23</v>
      </c>
      <c r="G167" s="215">
        <v>98.4</v>
      </c>
      <c r="H167" s="216">
        <v>98.4</v>
      </c>
      <c r="I167" s="216">
        <v>0</v>
      </c>
      <c r="J167" s="216">
        <v>98.4</v>
      </c>
      <c r="K167" s="216">
        <v>0</v>
      </c>
      <c r="L167" s="456"/>
      <c r="M167" s="458"/>
      <c r="N167" s="458"/>
      <c r="O167" s="461"/>
      <c r="P167" s="458"/>
      <c r="Q167" s="458"/>
      <c r="R167" s="160"/>
      <c r="S167" s="216"/>
      <c r="T167" s="216"/>
      <c r="U167" s="216"/>
      <c r="V167" s="429"/>
    </row>
    <row r="168" spans="1:23" s="221" customFormat="1" ht="68.45" customHeight="1" x14ac:dyDescent="0.3">
      <c r="A168" s="427">
        <v>86</v>
      </c>
      <c r="B168" s="427" t="s">
        <v>1229</v>
      </c>
      <c r="C168" s="162">
        <v>63</v>
      </c>
      <c r="D168" s="171">
        <v>27</v>
      </c>
      <c r="E168" s="160" t="s">
        <v>981</v>
      </c>
      <c r="F168" s="160" t="s">
        <v>23</v>
      </c>
      <c r="G168" s="215">
        <v>117.2</v>
      </c>
      <c r="H168" s="216">
        <v>117.2</v>
      </c>
      <c r="I168" s="216">
        <v>0</v>
      </c>
      <c r="J168" s="216">
        <v>117.2</v>
      </c>
      <c r="K168" s="216">
        <v>0</v>
      </c>
      <c r="L168" s="455" t="s">
        <v>1230</v>
      </c>
      <c r="M168" s="470" t="s">
        <v>1231</v>
      </c>
      <c r="N168" s="459">
        <v>329</v>
      </c>
      <c r="O168" s="460">
        <f>329-197.5</f>
        <v>131.5</v>
      </c>
      <c r="P168" s="459" t="s">
        <v>984</v>
      </c>
      <c r="Q168" s="459"/>
      <c r="R168" s="160"/>
      <c r="S168" s="216"/>
      <c r="T168" s="216"/>
      <c r="U168" s="216"/>
      <c r="V168" s="427" t="s">
        <v>985</v>
      </c>
    </row>
    <row r="169" spans="1:23" s="221" customFormat="1" ht="68.45" customHeight="1" x14ac:dyDescent="0.3">
      <c r="A169" s="429"/>
      <c r="B169" s="429"/>
      <c r="C169" s="162">
        <v>63</v>
      </c>
      <c r="D169" s="171">
        <v>28</v>
      </c>
      <c r="E169" s="160" t="s">
        <v>981</v>
      </c>
      <c r="F169" s="160" t="s">
        <v>23</v>
      </c>
      <c r="G169" s="215">
        <v>80.3</v>
      </c>
      <c r="H169" s="216">
        <v>80.3</v>
      </c>
      <c r="I169" s="216">
        <v>0</v>
      </c>
      <c r="J169" s="216">
        <v>80.3</v>
      </c>
      <c r="K169" s="216">
        <v>0</v>
      </c>
      <c r="L169" s="456"/>
      <c r="M169" s="458"/>
      <c r="N169" s="458"/>
      <c r="O169" s="461"/>
      <c r="P169" s="458"/>
      <c r="Q169" s="458"/>
      <c r="R169" s="160"/>
      <c r="S169" s="216"/>
      <c r="T169" s="216"/>
      <c r="U169" s="216"/>
      <c r="V169" s="429"/>
    </row>
    <row r="170" spans="1:23" s="221" customFormat="1" ht="68.45" customHeight="1" x14ac:dyDescent="0.3">
      <c r="A170" s="427">
        <v>87</v>
      </c>
      <c r="B170" s="427" t="s">
        <v>1232</v>
      </c>
      <c r="C170" s="162">
        <v>63</v>
      </c>
      <c r="D170" s="171">
        <v>29</v>
      </c>
      <c r="E170" s="160" t="s">
        <v>981</v>
      </c>
      <c r="F170" s="160" t="s">
        <v>23</v>
      </c>
      <c r="G170" s="215">
        <v>53</v>
      </c>
      <c r="H170" s="216">
        <v>53</v>
      </c>
      <c r="I170" s="216">
        <v>0</v>
      </c>
      <c r="J170" s="216">
        <v>53</v>
      </c>
      <c r="K170" s="216">
        <v>0</v>
      </c>
      <c r="L170" s="455" t="s">
        <v>1233</v>
      </c>
      <c r="M170" s="457" t="s">
        <v>1234</v>
      </c>
      <c r="N170" s="459">
        <v>257</v>
      </c>
      <c r="O170" s="460">
        <f>257-170</f>
        <v>87</v>
      </c>
      <c r="P170" s="459" t="s">
        <v>984</v>
      </c>
      <c r="Q170" s="459"/>
      <c r="R170" s="160"/>
      <c r="S170" s="216"/>
      <c r="T170" s="216"/>
      <c r="U170" s="216"/>
      <c r="V170" s="427"/>
    </row>
    <row r="171" spans="1:23" s="221" customFormat="1" ht="68.45" customHeight="1" x14ac:dyDescent="0.3">
      <c r="A171" s="429"/>
      <c r="B171" s="429"/>
      <c r="C171" s="162">
        <v>63</v>
      </c>
      <c r="D171" s="171">
        <v>34</v>
      </c>
      <c r="E171" s="160" t="s">
        <v>981</v>
      </c>
      <c r="F171" s="160" t="s">
        <v>23</v>
      </c>
      <c r="G171" s="215">
        <v>117</v>
      </c>
      <c r="H171" s="216">
        <v>117</v>
      </c>
      <c r="I171" s="216">
        <v>0</v>
      </c>
      <c r="J171" s="216">
        <v>117</v>
      </c>
      <c r="K171" s="216">
        <v>0</v>
      </c>
      <c r="L171" s="456"/>
      <c r="M171" s="458"/>
      <c r="N171" s="458"/>
      <c r="O171" s="461"/>
      <c r="P171" s="458"/>
      <c r="Q171" s="458"/>
      <c r="R171" s="160"/>
      <c r="S171" s="160"/>
      <c r="T171" s="216"/>
      <c r="U171" s="216"/>
      <c r="V171" s="429">
        <v>0</v>
      </c>
      <c r="W171" s="161"/>
    </row>
    <row r="172" spans="1:23" s="221" customFormat="1" ht="68.45" customHeight="1" x14ac:dyDescent="0.3">
      <c r="A172" s="427">
        <v>88</v>
      </c>
      <c r="B172" s="427" t="s">
        <v>1235</v>
      </c>
      <c r="C172" s="162">
        <v>63</v>
      </c>
      <c r="D172" s="171">
        <v>29</v>
      </c>
      <c r="E172" s="160" t="s">
        <v>981</v>
      </c>
      <c r="F172" s="160" t="s">
        <v>23</v>
      </c>
      <c r="G172" s="215">
        <v>98.1</v>
      </c>
      <c r="H172" s="216">
        <v>98.1</v>
      </c>
      <c r="I172" s="216">
        <v>0</v>
      </c>
      <c r="J172" s="216">
        <v>98.1</v>
      </c>
      <c r="K172" s="216">
        <v>0</v>
      </c>
      <c r="L172" s="466" t="s">
        <v>1236</v>
      </c>
      <c r="M172" s="470" t="s">
        <v>1237</v>
      </c>
      <c r="N172" s="459">
        <v>287</v>
      </c>
      <c r="O172" s="460">
        <f>287-136.3</f>
        <v>150.69999999999999</v>
      </c>
      <c r="P172" s="459" t="s">
        <v>984</v>
      </c>
      <c r="Q172" s="459"/>
      <c r="R172" s="160"/>
      <c r="S172" s="216"/>
      <c r="T172" s="216"/>
      <c r="U172" s="216"/>
      <c r="V172" s="427"/>
    </row>
    <row r="173" spans="1:23" s="221" customFormat="1" ht="68.45" customHeight="1" x14ac:dyDescent="0.3">
      <c r="A173" s="428"/>
      <c r="B173" s="428"/>
      <c r="C173" s="162">
        <v>63</v>
      </c>
      <c r="D173" s="171">
        <v>31</v>
      </c>
      <c r="E173" s="160" t="s">
        <v>981</v>
      </c>
      <c r="F173" s="160" t="s">
        <v>23</v>
      </c>
      <c r="G173" s="215">
        <v>29.2</v>
      </c>
      <c r="H173" s="216">
        <v>29.2</v>
      </c>
      <c r="I173" s="216">
        <v>0</v>
      </c>
      <c r="J173" s="216">
        <v>29.2</v>
      </c>
      <c r="K173" s="216">
        <v>0</v>
      </c>
      <c r="L173" s="467"/>
      <c r="M173" s="468"/>
      <c r="N173" s="468"/>
      <c r="O173" s="469"/>
      <c r="P173" s="468"/>
      <c r="Q173" s="468"/>
      <c r="R173" s="160"/>
      <c r="S173" s="160"/>
      <c r="T173" s="216"/>
      <c r="U173" s="216"/>
      <c r="V173" s="428"/>
      <c r="W173" s="161"/>
    </row>
    <row r="174" spans="1:23" s="221" customFormat="1" ht="68.45" customHeight="1" x14ac:dyDescent="0.3">
      <c r="A174" s="429"/>
      <c r="B174" s="429"/>
      <c r="C174" s="162">
        <v>63</v>
      </c>
      <c r="D174" s="171">
        <v>28</v>
      </c>
      <c r="E174" s="160" t="s">
        <v>981</v>
      </c>
      <c r="F174" s="160" t="s">
        <v>23</v>
      </c>
      <c r="G174" s="215">
        <v>9</v>
      </c>
      <c r="H174" s="216">
        <v>9</v>
      </c>
      <c r="I174" s="216">
        <v>0</v>
      </c>
      <c r="J174" s="216">
        <v>9</v>
      </c>
      <c r="K174" s="216">
        <v>0</v>
      </c>
      <c r="L174" s="456"/>
      <c r="M174" s="458"/>
      <c r="N174" s="458"/>
      <c r="O174" s="461"/>
      <c r="P174" s="458"/>
      <c r="Q174" s="458"/>
      <c r="R174" s="160"/>
      <c r="S174" s="216"/>
      <c r="T174" s="216"/>
      <c r="U174" s="216"/>
      <c r="V174" s="429"/>
    </row>
    <row r="175" spans="1:23" s="221" customFormat="1" ht="68.45" customHeight="1" x14ac:dyDescent="0.3">
      <c r="A175" s="161">
        <v>89</v>
      </c>
      <c r="B175" s="161" t="s">
        <v>1238</v>
      </c>
      <c r="C175" s="162">
        <v>63</v>
      </c>
      <c r="D175" s="171">
        <v>28</v>
      </c>
      <c r="E175" s="160" t="s">
        <v>981</v>
      </c>
      <c r="F175" s="160" t="s">
        <v>23</v>
      </c>
      <c r="G175" s="215">
        <v>186.9</v>
      </c>
      <c r="H175" s="216">
        <v>186.9</v>
      </c>
      <c r="I175" s="216">
        <v>0</v>
      </c>
      <c r="J175" s="216">
        <v>186.9</v>
      </c>
      <c r="K175" s="216">
        <v>0</v>
      </c>
      <c r="L175" s="223" t="s">
        <v>1239</v>
      </c>
      <c r="M175" s="224" t="s">
        <v>1240</v>
      </c>
      <c r="N175" s="225">
        <v>323</v>
      </c>
      <c r="O175" s="226">
        <f>323-186.9</f>
        <v>136.1</v>
      </c>
      <c r="P175" s="225" t="s">
        <v>984</v>
      </c>
      <c r="Q175" s="227"/>
      <c r="R175" s="160"/>
      <c r="S175" s="216"/>
      <c r="T175" s="216"/>
      <c r="U175" s="216"/>
      <c r="V175" s="161"/>
    </row>
    <row r="176" spans="1:23" s="221" customFormat="1" ht="68.45" customHeight="1" x14ac:dyDescent="0.3">
      <c r="A176" s="161">
        <v>90</v>
      </c>
      <c r="B176" s="161" t="s">
        <v>1241</v>
      </c>
      <c r="C176" s="162">
        <v>63</v>
      </c>
      <c r="D176" s="171">
        <v>28</v>
      </c>
      <c r="E176" s="160" t="s">
        <v>981</v>
      </c>
      <c r="F176" s="160" t="s">
        <v>23</v>
      </c>
      <c r="G176" s="215">
        <v>240.8</v>
      </c>
      <c r="H176" s="216">
        <v>240.8</v>
      </c>
      <c r="I176" s="216">
        <v>0</v>
      </c>
      <c r="J176" s="216">
        <v>240.8</v>
      </c>
      <c r="K176" s="216">
        <v>0</v>
      </c>
      <c r="L176" s="223" t="s">
        <v>1242</v>
      </c>
      <c r="M176" s="224" t="s">
        <v>1243</v>
      </c>
      <c r="N176" s="225">
        <v>445</v>
      </c>
      <c r="O176" s="226">
        <f>445-240.8</f>
        <v>204.2</v>
      </c>
      <c r="P176" s="225" t="s">
        <v>984</v>
      </c>
      <c r="Q176" s="227"/>
      <c r="R176" s="160"/>
      <c r="S176" s="216"/>
      <c r="T176" s="216"/>
      <c r="U176" s="216"/>
      <c r="V176" s="161"/>
    </row>
    <row r="177" spans="1:23" s="221" customFormat="1" ht="68.45" customHeight="1" x14ac:dyDescent="0.3">
      <c r="A177" s="427">
        <v>91</v>
      </c>
      <c r="B177" s="427" t="s">
        <v>1244</v>
      </c>
      <c r="C177" s="162">
        <v>63</v>
      </c>
      <c r="D177" s="171">
        <v>96</v>
      </c>
      <c r="E177" s="160" t="s">
        <v>981</v>
      </c>
      <c r="F177" s="160" t="s">
        <v>23</v>
      </c>
      <c r="G177" s="215">
        <v>254.5</v>
      </c>
      <c r="H177" s="216">
        <v>254.5</v>
      </c>
      <c r="I177" s="216">
        <v>0</v>
      </c>
      <c r="J177" s="216">
        <v>254.5</v>
      </c>
      <c r="K177" s="216">
        <v>0</v>
      </c>
      <c r="L177" s="455" t="s">
        <v>1245</v>
      </c>
      <c r="M177" s="457" t="s">
        <v>1246</v>
      </c>
      <c r="N177" s="459">
        <v>527</v>
      </c>
      <c r="O177" s="460">
        <f>527-278</f>
        <v>249</v>
      </c>
      <c r="P177" s="459" t="s">
        <v>984</v>
      </c>
      <c r="Q177" s="459"/>
      <c r="R177" s="160"/>
      <c r="S177" s="160"/>
      <c r="T177" s="216"/>
      <c r="U177" s="216"/>
      <c r="V177" s="427">
        <v>0</v>
      </c>
      <c r="W177" s="161" t="s">
        <v>1104</v>
      </c>
    </row>
    <row r="178" spans="1:23" s="221" customFormat="1" ht="68.45" customHeight="1" x14ac:dyDescent="0.3">
      <c r="A178" s="429"/>
      <c r="B178" s="429"/>
      <c r="C178" s="162">
        <v>63</v>
      </c>
      <c r="D178" s="171">
        <v>95</v>
      </c>
      <c r="E178" s="160" t="s">
        <v>981</v>
      </c>
      <c r="F178" s="160" t="s">
        <v>23</v>
      </c>
      <c r="G178" s="215">
        <v>23.5</v>
      </c>
      <c r="H178" s="216">
        <v>23.5</v>
      </c>
      <c r="I178" s="216">
        <v>0</v>
      </c>
      <c r="J178" s="216">
        <v>23.5</v>
      </c>
      <c r="K178" s="216">
        <v>0</v>
      </c>
      <c r="L178" s="456"/>
      <c r="M178" s="458"/>
      <c r="N178" s="458"/>
      <c r="O178" s="461"/>
      <c r="P178" s="458"/>
      <c r="Q178" s="458"/>
      <c r="R178" s="160"/>
      <c r="S178" s="216"/>
      <c r="T178" s="216"/>
      <c r="U178" s="216"/>
      <c r="V178" s="429"/>
    </row>
    <row r="179" spans="1:23" s="221" customFormat="1" ht="68.45" customHeight="1" x14ac:dyDescent="0.3">
      <c r="A179" s="427">
        <v>92</v>
      </c>
      <c r="B179" s="427" t="s">
        <v>1247</v>
      </c>
      <c r="C179" s="162">
        <v>63</v>
      </c>
      <c r="D179" s="171">
        <v>34</v>
      </c>
      <c r="E179" s="160" t="s">
        <v>981</v>
      </c>
      <c r="F179" s="160" t="s">
        <v>23</v>
      </c>
      <c r="G179" s="215">
        <v>66.3</v>
      </c>
      <c r="H179" s="216">
        <v>66.3</v>
      </c>
      <c r="I179" s="216">
        <v>0</v>
      </c>
      <c r="J179" s="216">
        <v>66.3</v>
      </c>
      <c r="K179" s="216">
        <v>0</v>
      </c>
      <c r="L179" s="455" t="s">
        <v>1248</v>
      </c>
      <c r="M179" s="457" t="s">
        <v>1249</v>
      </c>
      <c r="N179" s="459">
        <v>368</v>
      </c>
      <c r="O179" s="460">
        <f>368-161.6</f>
        <v>206.4</v>
      </c>
      <c r="P179" s="459" t="s">
        <v>984</v>
      </c>
      <c r="Q179" s="459"/>
      <c r="R179" s="160"/>
      <c r="S179" s="160"/>
      <c r="T179" s="216"/>
      <c r="U179" s="216"/>
      <c r="V179" s="427"/>
      <c r="W179" s="161"/>
    </row>
    <row r="180" spans="1:23" s="221" customFormat="1" ht="68.45" customHeight="1" x14ac:dyDescent="0.3">
      <c r="A180" s="429"/>
      <c r="B180" s="429"/>
      <c r="C180" s="162">
        <v>63</v>
      </c>
      <c r="D180" s="171">
        <v>33</v>
      </c>
      <c r="E180" s="160" t="s">
        <v>981</v>
      </c>
      <c r="F180" s="160" t="s">
        <v>23</v>
      </c>
      <c r="G180" s="215">
        <v>95.3</v>
      </c>
      <c r="H180" s="216">
        <v>95.3</v>
      </c>
      <c r="I180" s="216">
        <v>0</v>
      </c>
      <c r="J180" s="216">
        <v>95.3</v>
      </c>
      <c r="K180" s="216">
        <v>0</v>
      </c>
      <c r="L180" s="456"/>
      <c r="M180" s="458"/>
      <c r="N180" s="458"/>
      <c r="O180" s="461"/>
      <c r="P180" s="458"/>
      <c r="Q180" s="458"/>
      <c r="R180" s="160"/>
      <c r="S180" s="160"/>
      <c r="T180" s="216"/>
      <c r="U180" s="216"/>
      <c r="V180" s="429"/>
      <c r="W180" s="161"/>
    </row>
    <row r="181" spans="1:23" s="221" customFormat="1" ht="68.45" customHeight="1" x14ac:dyDescent="0.3">
      <c r="A181" s="427">
        <v>93</v>
      </c>
      <c r="B181" s="427" t="s">
        <v>1250</v>
      </c>
      <c r="C181" s="162">
        <v>63</v>
      </c>
      <c r="D181" s="171">
        <v>31</v>
      </c>
      <c r="E181" s="160" t="s">
        <v>981</v>
      </c>
      <c r="F181" s="160" t="s">
        <v>23</v>
      </c>
      <c r="G181" s="215">
        <v>138.6</v>
      </c>
      <c r="H181" s="216">
        <v>138.6</v>
      </c>
      <c r="I181" s="216">
        <v>0</v>
      </c>
      <c r="J181" s="216">
        <v>138.6</v>
      </c>
      <c r="K181" s="216">
        <v>0</v>
      </c>
      <c r="L181" s="455" t="s">
        <v>1251</v>
      </c>
      <c r="M181" s="457" t="s">
        <v>1252</v>
      </c>
      <c r="N181" s="459">
        <v>508</v>
      </c>
      <c r="O181" s="460">
        <f>508-192.2</f>
        <v>315.8</v>
      </c>
      <c r="P181" s="459" t="s">
        <v>984</v>
      </c>
      <c r="Q181" s="459"/>
      <c r="R181" s="160"/>
      <c r="S181" s="160"/>
      <c r="T181" s="216"/>
      <c r="U181" s="216"/>
      <c r="V181" s="427" t="s">
        <v>985</v>
      </c>
      <c r="W181" s="161" t="s">
        <v>1104</v>
      </c>
    </row>
    <row r="182" spans="1:23" s="221" customFormat="1" ht="68.45" customHeight="1" x14ac:dyDescent="0.3">
      <c r="A182" s="429"/>
      <c r="B182" s="429"/>
      <c r="C182" s="162">
        <v>63</v>
      </c>
      <c r="D182" s="171">
        <v>30</v>
      </c>
      <c r="E182" s="160" t="s">
        <v>981</v>
      </c>
      <c r="F182" s="160" t="s">
        <v>23</v>
      </c>
      <c r="G182" s="215">
        <v>53.6</v>
      </c>
      <c r="H182" s="216">
        <v>53.6</v>
      </c>
      <c r="I182" s="216">
        <v>0</v>
      </c>
      <c r="J182" s="216">
        <v>53.6</v>
      </c>
      <c r="K182" s="216">
        <v>0</v>
      </c>
      <c r="L182" s="456"/>
      <c r="M182" s="458"/>
      <c r="N182" s="458"/>
      <c r="O182" s="461"/>
      <c r="P182" s="458"/>
      <c r="Q182" s="458"/>
      <c r="R182" s="160"/>
      <c r="S182" s="160"/>
      <c r="T182" s="216"/>
      <c r="U182" s="216"/>
      <c r="V182" s="429"/>
      <c r="W182" s="161"/>
    </row>
    <row r="183" spans="1:23" s="221" customFormat="1" ht="68.45" customHeight="1" x14ac:dyDescent="0.3">
      <c r="A183" s="427">
        <v>94</v>
      </c>
      <c r="B183" s="427" t="s">
        <v>1253</v>
      </c>
      <c r="C183" s="162">
        <v>63</v>
      </c>
      <c r="D183" s="171">
        <v>30</v>
      </c>
      <c r="E183" s="160" t="s">
        <v>981</v>
      </c>
      <c r="F183" s="160" t="s">
        <v>23</v>
      </c>
      <c r="G183" s="215">
        <v>184</v>
      </c>
      <c r="H183" s="216">
        <v>184</v>
      </c>
      <c r="I183" s="216">
        <v>0</v>
      </c>
      <c r="J183" s="216">
        <v>184</v>
      </c>
      <c r="K183" s="216">
        <v>0</v>
      </c>
      <c r="L183" s="466" t="s">
        <v>283</v>
      </c>
      <c r="M183" s="470" t="s">
        <v>1254</v>
      </c>
      <c r="N183" s="459">
        <v>318</v>
      </c>
      <c r="O183" s="460">
        <f>318-216.5</f>
        <v>101.5</v>
      </c>
      <c r="P183" s="459" t="s">
        <v>984</v>
      </c>
      <c r="Q183" s="459"/>
      <c r="R183" s="160"/>
      <c r="S183" s="160"/>
      <c r="T183" s="216"/>
      <c r="U183" s="216"/>
      <c r="V183" s="427"/>
      <c r="W183" s="161"/>
    </row>
    <row r="184" spans="1:23" s="221" customFormat="1" ht="68.45" customHeight="1" x14ac:dyDescent="0.3">
      <c r="A184" s="429"/>
      <c r="B184" s="429"/>
      <c r="C184" s="162">
        <v>63</v>
      </c>
      <c r="D184" s="171">
        <v>81</v>
      </c>
      <c r="E184" s="160" t="s">
        <v>981</v>
      </c>
      <c r="F184" s="160" t="s">
        <v>23</v>
      </c>
      <c r="G184" s="215">
        <v>32.5</v>
      </c>
      <c r="H184" s="216">
        <v>32.5</v>
      </c>
      <c r="I184" s="216">
        <v>0</v>
      </c>
      <c r="J184" s="216">
        <v>32.5</v>
      </c>
      <c r="K184" s="216">
        <v>0</v>
      </c>
      <c r="L184" s="456"/>
      <c r="M184" s="458"/>
      <c r="N184" s="458"/>
      <c r="O184" s="461"/>
      <c r="P184" s="458"/>
      <c r="Q184" s="458"/>
      <c r="R184" s="160"/>
      <c r="S184" s="216"/>
      <c r="T184" s="216"/>
      <c r="U184" s="216"/>
      <c r="V184" s="429" t="s">
        <v>43</v>
      </c>
    </row>
    <row r="185" spans="1:23" s="221" customFormat="1" ht="68.45" customHeight="1" x14ac:dyDescent="0.3">
      <c r="A185" s="427">
        <v>95</v>
      </c>
      <c r="B185" s="427" t="s">
        <v>1255</v>
      </c>
      <c r="C185" s="162">
        <v>63</v>
      </c>
      <c r="D185" s="171">
        <v>145</v>
      </c>
      <c r="E185" s="160" t="s">
        <v>981</v>
      </c>
      <c r="F185" s="160" t="s">
        <v>23</v>
      </c>
      <c r="G185" s="215">
        <v>171.4</v>
      </c>
      <c r="H185" s="216">
        <f t="shared" ref="H185" si="4">G185</f>
        <v>171.4</v>
      </c>
      <c r="I185" s="216">
        <f t="shared" ref="I185:I188" si="5">IF((G185-H185)&lt;150,(G185-H185),0)</f>
        <v>0</v>
      </c>
      <c r="J185" s="216">
        <f t="shared" ref="J185:J188" si="6">+H185+I185</f>
        <v>171.4</v>
      </c>
      <c r="K185" s="216">
        <f t="shared" ref="K185:K188" si="7">+G185-J185</f>
        <v>0</v>
      </c>
      <c r="L185" s="455" t="s">
        <v>1256</v>
      </c>
      <c r="M185" s="457" t="s">
        <v>1257</v>
      </c>
      <c r="N185" s="459">
        <v>349</v>
      </c>
      <c r="O185" s="460"/>
      <c r="P185" s="459" t="s">
        <v>984</v>
      </c>
      <c r="Q185" s="459"/>
      <c r="R185" s="216"/>
      <c r="S185" s="160"/>
      <c r="T185" s="160"/>
      <c r="U185" s="216"/>
      <c r="V185" s="216"/>
      <c r="W185" s="427"/>
    </row>
    <row r="186" spans="1:23" s="221" customFormat="1" ht="68.45" customHeight="1" x14ac:dyDescent="0.3">
      <c r="A186" s="428"/>
      <c r="B186" s="428"/>
      <c r="C186" s="162">
        <v>63</v>
      </c>
      <c r="D186" s="171">
        <v>129</v>
      </c>
      <c r="E186" s="160" t="s">
        <v>981</v>
      </c>
      <c r="F186" s="160" t="s">
        <v>23</v>
      </c>
      <c r="G186" s="215">
        <v>4.8</v>
      </c>
      <c r="H186" s="216">
        <f>G186</f>
        <v>4.8</v>
      </c>
      <c r="I186" s="216">
        <f t="shared" si="5"/>
        <v>0</v>
      </c>
      <c r="J186" s="216">
        <f t="shared" si="6"/>
        <v>4.8</v>
      </c>
      <c r="K186" s="216">
        <f t="shared" si="7"/>
        <v>0</v>
      </c>
      <c r="L186" s="467"/>
      <c r="M186" s="468"/>
      <c r="N186" s="468"/>
      <c r="O186" s="469"/>
      <c r="P186" s="468"/>
      <c r="Q186" s="468"/>
      <c r="R186" s="216"/>
      <c r="S186" s="160"/>
      <c r="T186" s="160"/>
      <c r="U186" s="216"/>
      <c r="V186" s="216"/>
      <c r="W186" s="428"/>
    </row>
    <row r="187" spans="1:23" s="221" customFormat="1" ht="68.45" customHeight="1" x14ac:dyDescent="0.3">
      <c r="A187" s="428"/>
      <c r="B187" s="428"/>
      <c r="C187" s="162">
        <v>62</v>
      </c>
      <c r="D187" s="171">
        <v>64</v>
      </c>
      <c r="E187" s="160" t="s">
        <v>981</v>
      </c>
      <c r="F187" s="160" t="s">
        <v>23</v>
      </c>
      <c r="G187" s="215">
        <v>273.89999999999998</v>
      </c>
      <c r="H187" s="216">
        <v>152.19999999999999</v>
      </c>
      <c r="I187" s="216">
        <f t="shared" si="5"/>
        <v>121.69999999999999</v>
      </c>
      <c r="J187" s="216">
        <f t="shared" si="6"/>
        <v>273.89999999999998</v>
      </c>
      <c r="K187" s="216">
        <f t="shared" si="7"/>
        <v>0</v>
      </c>
      <c r="L187" s="467"/>
      <c r="M187" s="468"/>
      <c r="N187" s="468"/>
      <c r="O187" s="469"/>
      <c r="P187" s="468"/>
      <c r="Q187" s="468"/>
      <c r="R187" s="160"/>
      <c r="S187" s="160"/>
      <c r="T187" s="216"/>
      <c r="U187" s="216"/>
      <c r="V187" s="216"/>
      <c r="W187" s="428"/>
    </row>
    <row r="188" spans="1:23" s="221" customFormat="1" ht="68.45" customHeight="1" x14ac:dyDescent="0.3">
      <c r="A188" s="428"/>
      <c r="B188" s="428"/>
      <c r="C188" s="162">
        <v>62</v>
      </c>
      <c r="D188" s="171">
        <v>63</v>
      </c>
      <c r="E188" s="160" t="s">
        <v>981</v>
      </c>
      <c r="F188" s="160" t="s">
        <v>23</v>
      </c>
      <c r="G188" s="215">
        <v>15.2</v>
      </c>
      <c r="H188" s="216">
        <v>10.9</v>
      </c>
      <c r="I188" s="216">
        <f t="shared" si="5"/>
        <v>4.2999999999999989</v>
      </c>
      <c r="J188" s="216">
        <f t="shared" si="6"/>
        <v>15.2</v>
      </c>
      <c r="K188" s="216">
        <f t="shared" si="7"/>
        <v>0</v>
      </c>
      <c r="L188" s="467"/>
      <c r="M188" s="468"/>
      <c r="N188" s="468"/>
      <c r="O188" s="469"/>
      <c r="P188" s="468"/>
      <c r="Q188" s="468"/>
      <c r="R188" s="160"/>
      <c r="S188" s="160"/>
      <c r="T188" s="216"/>
      <c r="U188" s="216"/>
      <c r="V188" s="216"/>
      <c r="W188" s="428"/>
    </row>
    <row r="189" spans="1:23" s="221" customFormat="1" ht="68.45" customHeight="1" x14ac:dyDescent="0.3">
      <c r="A189" s="428"/>
      <c r="B189" s="428"/>
      <c r="C189" s="162">
        <v>62</v>
      </c>
      <c r="D189" s="171">
        <v>96</v>
      </c>
      <c r="E189" s="160" t="s">
        <v>981</v>
      </c>
      <c r="F189" s="160" t="s">
        <v>23</v>
      </c>
      <c r="G189" s="215">
        <v>112.2</v>
      </c>
      <c r="H189" s="230">
        <v>60.3</v>
      </c>
      <c r="I189" s="230">
        <f>IF((G189-H189)&lt;150,(G189-H189),0)</f>
        <v>51.900000000000006</v>
      </c>
      <c r="J189" s="216">
        <f>+H189+I189</f>
        <v>112.2</v>
      </c>
      <c r="K189" s="216">
        <f>+G189-J189</f>
        <v>0</v>
      </c>
      <c r="L189" s="467"/>
      <c r="M189" s="468"/>
      <c r="N189" s="468"/>
      <c r="O189" s="469"/>
      <c r="P189" s="468"/>
      <c r="Q189" s="468"/>
      <c r="R189" s="160"/>
      <c r="S189" s="160"/>
      <c r="T189" s="216"/>
      <c r="U189" s="216"/>
      <c r="V189" s="216"/>
      <c r="W189" s="428"/>
    </row>
    <row r="190" spans="1:23" s="221" customFormat="1" ht="68.45" customHeight="1" x14ac:dyDescent="0.3">
      <c r="A190" s="161">
        <v>96</v>
      </c>
      <c r="B190" s="161" t="s">
        <v>1258</v>
      </c>
      <c r="C190" s="162">
        <v>63</v>
      </c>
      <c r="D190" s="171">
        <v>36</v>
      </c>
      <c r="E190" s="160" t="s">
        <v>981</v>
      </c>
      <c r="F190" s="160" t="s">
        <v>23</v>
      </c>
      <c r="G190" s="215">
        <v>122.7</v>
      </c>
      <c r="H190" s="216">
        <v>122.7</v>
      </c>
      <c r="I190" s="216">
        <v>0</v>
      </c>
      <c r="J190" s="216">
        <v>122.7</v>
      </c>
      <c r="K190" s="216">
        <v>0</v>
      </c>
      <c r="L190" s="233" t="s">
        <v>1258</v>
      </c>
      <c r="M190" s="224" t="s">
        <v>1259</v>
      </c>
      <c r="N190" s="225">
        <v>195</v>
      </c>
      <c r="O190" s="226">
        <f>195-122.7</f>
        <v>72.3</v>
      </c>
      <c r="P190" s="225" t="s">
        <v>984</v>
      </c>
      <c r="Q190" s="227"/>
      <c r="R190" s="160"/>
      <c r="S190" s="160"/>
      <c r="T190" s="216"/>
      <c r="U190" s="216"/>
      <c r="V190" s="161"/>
      <c r="W190" s="161"/>
    </row>
    <row r="191" spans="1:23" s="221" customFormat="1" ht="68.45" customHeight="1" x14ac:dyDescent="0.3">
      <c r="A191" s="427">
        <v>97</v>
      </c>
      <c r="B191" s="427" t="s">
        <v>1260</v>
      </c>
      <c r="C191" s="162">
        <v>63</v>
      </c>
      <c r="D191" s="171">
        <v>36</v>
      </c>
      <c r="E191" s="160" t="s">
        <v>981</v>
      </c>
      <c r="F191" s="160" t="s">
        <v>23</v>
      </c>
      <c r="G191" s="215">
        <v>93</v>
      </c>
      <c r="H191" s="216">
        <v>93</v>
      </c>
      <c r="I191" s="216">
        <v>0</v>
      </c>
      <c r="J191" s="216">
        <v>93</v>
      </c>
      <c r="K191" s="216">
        <v>0</v>
      </c>
      <c r="L191" s="455" t="s">
        <v>1261</v>
      </c>
      <c r="M191" s="457" t="s">
        <v>1262</v>
      </c>
      <c r="N191" s="459">
        <v>166</v>
      </c>
      <c r="O191" s="460">
        <f>166-121.5</f>
        <v>44.5</v>
      </c>
      <c r="P191" s="459" t="s">
        <v>984</v>
      </c>
      <c r="Q191" s="459"/>
      <c r="R191" s="160"/>
      <c r="S191" s="160"/>
      <c r="T191" s="216"/>
      <c r="U191" s="216"/>
      <c r="V191" s="427"/>
      <c r="W191" s="161"/>
    </row>
    <row r="192" spans="1:23" s="221" customFormat="1" ht="68.45" customHeight="1" x14ac:dyDescent="0.3">
      <c r="A192" s="429"/>
      <c r="B192" s="429"/>
      <c r="C192" s="162">
        <v>63</v>
      </c>
      <c r="D192" s="171">
        <v>35</v>
      </c>
      <c r="E192" s="160" t="s">
        <v>981</v>
      </c>
      <c r="F192" s="160" t="s">
        <v>23</v>
      </c>
      <c r="G192" s="215">
        <v>28.5</v>
      </c>
      <c r="H192" s="216">
        <v>28.5</v>
      </c>
      <c r="I192" s="216">
        <v>0</v>
      </c>
      <c r="J192" s="216">
        <v>28.5</v>
      </c>
      <c r="K192" s="216">
        <v>0</v>
      </c>
      <c r="L192" s="456"/>
      <c r="M192" s="458"/>
      <c r="N192" s="458"/>
      <c r="O192" s="461"/>
      <c r="P192" s="458"/>
      <c r="Q192" s="458"/>
      <c r="R192" s="160"/>
      <c r="S192" s="160"/>
      <c r="T192" s="216"/>
      <c r="U192" s="216"/>
      <c r="V192" s="429"/>
      <c r="W192" s="161"/>
    </row>
    <row r="193" spans="1:23" s="221" customFormat="1" ht="68.45" customHeight="1" x14ac:dyDescent="0.3">
      <c r="A193" s="427">
        <v>98</v>
      </c>
      <c r="B193" s="427" t="s">
        <v>1263</v>
      </c>
      <c r="C193" s="162">
        <v>63</v>
      </c>
      <c r="D193" s="171">
        <v>87</v>
      </c>
      <c r="E193" s="160" t="s">
        <v>981</v>
      </c>
      <c r="F193" s="160" t="s">
        <v>23</v>
      </c>
      <c r="G193" s="215">
        <v>35.9</v>
      </c>
      <c r="H193" s="216">
        <v>35.9</v>
      </c>
      <c r="I193" s="216">
        <v>0</v>
      </c>
      <c r="J193" s="216">
        <v>35.9</v>
      </c>
      <c r="K193" s="216">
        <v>0</v>
      </c>
      <c r="L193" s="466" t="s">
        <v>1264</v>
      </c>
      <c r="M193" s="457" t="s">
        <v>1265</v>
      </c>
      <c r="N193" s="459">
        <v>181</v>
      </c>
      <c r="O193" s="460">
        <f>181-84.5</f>
        <v>96.5</v>
      </c>
      <c r="P193" s="459" t="s">
        <v>984</v>
      </c>
      <c r="Q193" s="459"/>
      <c r="R193" s="160"/>
      <c r="S193" s="160"/>
      <c r="T193" s="216"/>
      <c r="U193" s="216"/>
      <c r="V193" s="427"/>
      <c r="W193" s="161"/>
    </row>
    <row r="194" spans="1:23" s="221" customFormat="1" ht="68.45" customHeight="1" x14ac:dyDescent="0.3">
      <c r="A194" s="429"/>
      <c r="B194" s="429"/>
      <c r="C194" s="162">
        <v>63</v>
      </c>
      <c r="D194" s="171">
        <v>88</v>
      </c>
      <c r="E194" s="160" t="s">
        <v>981</v>
      </c>
      <c r="F194" s="160" t="s">
        <v>23</v>
      </c>
      <c r="G194" s="215">
        <v>48.6</v>
      </c>
      <c r="H194" s="216">
        <v>48.6</v>
      </c>
      <c r="I194" s="216">
        <v>0</v>
      </c>
      <c r="J194" s="216">
        <v>48.6</v>
      </c>
      <c r="K194" s="216">
        <v>0</v>
      </c>
      <c r="L194" s="456"/>
      <c r="M194" s="458"/>
      <c r="N194" s="458"/>
      <c r="O194" s="461"/>
      <c r="P194" s="458"/>
      <c r="Q194" s="458"/>
      <c r="R194" s="160"/>
      <c r="S194" s="216"/>
      <c r="T194" s="216"/>
      <c r="U194" s="216"/>
      <c r="V194" s="429"/>
    </row>
    <row r="195" spans="1:23" s="221" customFormat="1" ht="68.45" customHeight="1" x14ac:dyDescent="0.3">
      <c r="A195" s="235">
        <v>99</v>
      </c>
      <c r="B195" s="235" t="s">
        <v>1266</v>
      </c>
      <c r="C195" s="162">
        <v>63</v>
      </c>
      <c r="D195" s="171">
        <v>126</v>
      </c>
      <c r="E195" s="160" t="s">
        <v>981</v>
      </c>
      <c r="F195" s="160" t="s">
        <v>23</v>
      </c>
      <c r="G195" s="215">
        <v>91.4</v>
      </c>
      <c r="H195" s="216">
        <v>91.4</v>
      </c>
      <c r="I195" s="216">
        <v>0</v>
      </c>
      <c r="J195" s="216">
        <v>91.4</v>
      </c>
      <c r="K195" s="216">
        <v>0</v>
      </c>
      <c r="L195" s="223" t="s">
        <v>1267</v>
      </c>
      <c r="M195" s="234" t="s">
        <v>1268</v>
      </c>
      <c r="N195" s="225">
        <v>331</v>
      </c>
      <c r="O195" s="226">
        <f>331-91.4</f>
        <v>239.6</v>
      </c>
      <c r="P195" s="225" t="s">
        <v>984</v>
      </c>
      <c r="Q195" s="227"/>
      <c r="R195" s="160"/>
      <c r="S195" s="160"/>
      <c r="T195" s="216"/>
      <c r="U195" s="216"/>
      <c r="V195" s="235"/>
      <c r="W195" s="161"/>
    </row>
    <row r="196" spans="1:23" s="221" customFormat="1" ht="68.45" customHeight="1" x14ac:dyDescent="0.3">
      <c r="A196" s="235">
        <v>100</v>
      </c>
      <c r="B196" s="235" t="s">
        <v>1269</v>
      </c>
      <c r="C196" s="162">
        <v>63</v>
      </c>
      <c r="D196" s="171">
        <v>126</v>
      </c>
      <c r="E196" s="160" t="s">
        <v>981</v>
      </c>
      <c r="F196" s="160" t="s">
        <v>23</v>
      </c>
      <c r="G196" s="215">
        <v>54.8</v>
      </c>
      <c r="H196" s="216">
        <v>54.8</v>
      </c>
      <c r="I196" s="216">
        <v>0</v>
      </c>
      <c r="J196" s="216">
        <v>54.8</v>
      </c>
      <c r="K196" s="216">
        <v>0</v>
      </c>
      <c r="L196" s="223" t="s">
        <v>1270</v>
      </c>
      <c r="M196" s="224" t="s">
        <v>1271</v>
      </c>
      <c r="N196" s="225">
        <v>168</v>
      </c>
      <c r="O196" s="226">
        <f>168-54.8</f>
        <v>113.2</v>
      </c>
      <c r="P196" s="225" t="s">
        <v>984</v>
      </c>
      <c r="Q196" s="227"/>
      <c r="R196" s="160"/>
      <c r="S196" s="160"/>
      <c r="T196" s="216"/>
      <c r="U196" s="216"/>
      <c r="V196" s="235"/>
      <c r="W196" s="161"/>
    </row>
    <row r="197" spans="1:23" s="221" customFormat="1" ht="68.45" customHeight="1" x14ac:dyDescent="0.3">
      <c r="A197" s="427">
        <v>101</v>
      </c>
      <c r="B197" s="427" t="s">
        <v>1272</v>
      </c>
      <c r="C197" s="162">
        <v>63</v>
      </c>
      <c r="D197" s="171">
        <v>126</v>
      </c>
      <c r="E197" s="160" t="s">
        <v>981</v>
      </c>
      <c r="F197" s="160" t="s">
        <v>23</v>
      </c>
      <c r="G197" s="215">
        <v>68.5</v>
      </c>
      <c r="H197" s="216">
        <v>68.5</v>
      </c>
      <c r="I197" s="216">
        <v>0</v>
      </c>
      <c r="J197" s="216">
        <v>68.5</v>
      </c>
      <c r="K197" s="216">
        <v>0</v>
      </c>
      <c r="L197" s="466" t="s">
        <v>1273</v>
      </c>
      <c r="M197" s="457" t="s">
        <v>1274</v>
      </c>
      <c r="N197" s="459">
        <v>490</v>
      </c>
      <c r="O197" s="460">
        <f>490-127.9</f>
        <v>362.1</v>
      </c>
      <c r="P197" s="459" t="s">
        <v>984</v>
      </c>
      <c r="Q197" s="459"/>
      <c r="R197" s="160"/>
      <c r="S197" s="160"/>
      <c r="T197" s="216"/>
      <c r="U197" s="216"/>
      <c r="V197" s="427" t="s">
        <v>985</v>
      </c>
      <c r="W197" s="161"/>
    </row>
    <row r="198" spans="1:23" s="221" customFormat="1" ht="68.45" customHeight="1" x14ac:dyDescent="0.3">
      <c r="A198" s="429"/>
      <c r="B198" s="429"/>
      <c r="C198" s="162">
        <v>63</v>
      </c>
      <c r="D198" s="171">
        <v>127</v>
      </c>
      <c r="E198" s="160" t="s">
        <v>981</v>
      </c>
      <c r="F198" s="160" t="s">
        <v>23</v>
      </c>
      <c r="G198" s="215">
        <v>59.4</v>
      </c>
      <c r="H198" s="216">
        <v>59.4</v>
      </c>
      <c r="I198" s="216">
        <v>0</v>
      </c>
      <c r="J198" s="216">
        <v>59.4</v>
      </c>
      <c r="K198" s="216">
        <v>0</v>
      </c>
      <c r="L198" s="456"/>
      <c r="M198" s="458"/>
      <c r="N198" s="458"/>
      <c r="O198" s="461"/>
      <c r="P198" s="458"/>
      <c r="Q198" s="458"/>
      <c r="R198" s="160"/>
      <c r="S198" s="160"/>
      <c r="T198" s="216"/>
      <c r="U198" s="216"/>
      <c r="V198" s="429"/>
      <c r="W198" s="161"/>
    </row>
    <row r="199" spans="1:23" s="221" customFormat="1" ht="68.45" customHeight="1" x14ac:dyDescent="0.3">
      <c r="A199" s="161">
        <v>102</v>
      </c>
      <c r="B199" s="161" t="s">
        <v>1275</v>
      </c>
      <c r="C199" s="162">
        <v>63</v>
      </c>
      <c r="D199" s="171">
        <v>126</v>
      </c>
      <c r="E199" s="160" t="s">
        <v>981</v>
      </c>
      <c r="F199" s="160" t="s">
        <v>23</v>
      </c>
      <c r="G199" s="215">
        <v>73.099999999999994</v>
      </c>
      <c r="H199" s="216">
        <v>73.099999999999994</v>
      </c>
      <c r="I199" s="216">
        <v>0</v>
      </c>
      <c r="J199" s="216">
        <v>73.099999999999994</v>
      </c>
      <c r="K199" s="216">
        <v>0</v>
      </c>
      <c r="L199" s="223" t="s">
        <v>1276</v>
      </c>
      <c r="M199" s="224" t="s">
        <v>1277</v>
      </c>
      <c r="N199" s="225">
        <v>315</v>
      </c>
      <c r="O199" s="226">
        <f>315-73.1</f>
        <v>241.9</v>
      </c>
      <c r="P199" s="225" t="s">
        <v>984</v>
      </c>
      <c r="Q199" s="227"/>
      <c r="R199" s="160"/>
      <c r="S199" s="160"/>
      <c r="T199" s="216"/>
      <c r="U199" s="216"/>
      <c r="V199" s="161"/>
      <c r="W199" s="161"/>
    </row>
    <row r="200" spans="1:23" s="221" customFormat="1" ht="68.45" customHeight="1" x14ac:dyDescent="0.3">
      <c r="A200" s="427">
        <v>103</v>
      </c>
      <c r="B200" s="427" t="s">
        <v>1278</v>
      </c>
      <c r="C200" s="162">
        <v>63</v>
      </c>
      <c r="D200" s="171">
        <v>23</v>
      </c>
      <c r="E200" s="160" t="s">
        <v>981</v>
      </c>
      <c r="F200" s="160" t="s">
        <v>23</v>
      </c>
      <c r="G200" s="215">
        <v>102</v>
      </c>
      <c r="H200" s="216">
        <v>102</v>
      </c>
      <c r="I200" s="216">
        <v>0</v>
      </c>
      <c r="J200" s="216">
        <v>102</v>
      </c>
      <c r="K200" s="216">
        <v>0</v>
      </c>
      <c r="L200" s="455" t="s">
        <v>1279</v>
      </c>
      <c r="M200" s="470" t="s">
        <v>1280</v>
      </c>
      <c r="N200" s="459">
        <v>580</v>
      </c>
      <c r="O200" s="460">
        <f>580-222.8</f>
        <v>357.2</v>
      </c>
      <c r="P200" s="459" t="s">
        <v>984</v>
      </c>
      <c r="Q200" s="459"/>
      <c r="R200" s="160"/>
      <c r="S200" s="160"/>
      <c r="T200" s="216"/>
      <c r="U200" s="216"/>
      <c r="V200" s="427" t="s">
        <v>985</v>
      </c>
      <c r="W200" s="161"/>
    </row>
    <row r="201" spans="1:23" s="221" customFormat="1" ht="68.45" customHeight="1" x14ac:dyDescent="0.3">
      <c r="A201" s="428"/>
      <c r="B201" s="428"/>
      <c r="C201" s="162">
        <v>63</v>
      </c>
      <c r="D201" s="171">
        <v>22</v>
      </c>
      <c r="E201" s="160" t="s">
        <v>981</v>
      </c>
      <c r="F201" s="160" t="s">
        <v>23</v>
      </c>
      <c r="G201" s="215">
        <v>115</v>
      </c>
      <c r="H201" s="216">
        <v>115</v>
      </c>
      <c r="I201" s="216">
        <v>0</v>
      </c>
      <c r="J201" s="216">
        <v>115</v>
      </c>
      <c r="K201" s="216">
        <v>0</v>
      </c>
      <c r="L201" s="467"/>
      <c r="M201" s="468"/>
      <c r="N201" s="468"/>
      <c r="O201" s="469"/>
      <c r="P201" s="468"/>
      <c r="Q201" s="468"/>
      <c r="R201" s="160"/>
      <c r="S201" s="160"/>
      <c r="T201" s="216"/>
      <c r="U201" s="216"/>
      <c r="V201" s="428"/>
      <c r="W201" s="161"/>
    </row>
    <row r="202" spans="1:23" s="221" customFormat="1" ht="68.45" customHeight="1" x14ac:dyDescent="0.3">
      <c r="A202" s="429"/>
      <c r="B202" s="429"/>
      <c r="C202" s="162">
        <v>63</v>
      </c>
      <c r="D202" s="171">
        <v>21</v>
      </c>
      <c r="E202" s="160" t="s">
        <v>981</v>
      </c>
      <c r="F202" s="160" t="s">
        <v>23</v>
      </c>
      <c r="G202" s="215">
        <v>5.8</v>
      </c>
      <c r="H202" s="216">
        <v>5.8</v>
      </c>
      <c r="I202" s="216">
        <v>0</v>
      </c>
      <c r="J202" s="216">
        <v>5.8</v>
      </c>
      <c r="K202" s="216">
        <v>0</v>
      </c>
      <c r="L202" s="456"/>
      <c r="M202" s="458"/>
      <c r="N202" s="458"/>
      <c r="O202" s="461"/>
      <c r="P202" s="458"/>
      <c r="Q202" s="458"/>
      <c r="R202" s="160"/>
      <c r="S202" s="160"/>
      <c r="T202" s="216"/>
      <c r="U202" s="216"/>
      <c r="V202" s="429"/>
      <c r="W202" s="161"/>
    </row>
    <row r="203" spans="1:23" s="221" customFormat="1" ht="68.45" customHeight="1" x14ac:dyDescent="0.3">
      <c r="A203" s="427">
        <v>104</v>
      </c>
      <c r="B203" s="427" t="s">
        <v>1281</v>
      </c>
      <c r="C203" s="162">
        <v>63</v>
      </c>
      <c r="D203" s="171">
        <v>148</v>
      </c>
      <c r="E203" s="160" t="s">
        <v>981</v>
      </c>
      <c r="F203" s="160" t="s">
        <v>23</v>
      </c>
      <c r="G203" s="215">
        <v>87</v>
      </c>
      <c r="H203" s="216">
        <v>87</v>
      </c>
      <c r="I203" s="216">
        <v>0</v>
      </c>
      <c r="J203" s="216">
        <v>87</v>
      </c>
      <c r="K203" s="216">
        <v>0</v>
      </c>
      <c r="L203" s="455" t="s">
        <v>1282</v>
      </c>
      <c r="M203" s="457" t="s">
        <v>1283</v>
      </c>
      <c r="N203" s="459">
        <v>313</v>
      </c>
      <c r="O203" s="460">
        <f>313-91.4</f>
        <v>221.6</v>
      </c>
      <c r="P203" s="459" t="s">
        <v>984</v>
      </c>
      <c r="Q203" s="459"/>
      <c r="R203" s="160"/>
      <c r="S203" s="160"/>
      <c r="T203" s="216"/>
      <c r="U203" s="216"/>
      <c r="V203" s="427"/>
      <c r="W203" s="161" t="s">
        <v>1104</v>
      </c>
    </row>
    <row r="204" spans="1:23" s="221" customFormat="1" ht="68.45" customHeight="1" x14ac:dyDescent="0.3">
      <c r="A204" s="429"/>
      <c r="B204" s="429"/>
      <c r="C204" s="162">
        <v>63</v>
      </c>
      <c r="D204" s="171">
        <v>188</v>
      </c>
      <c r="E204" s="160" t="s">
        <v>981</v>
      </c>
      <c r="F204" s="160" t="s">
        <v>23</v>
      </c>
      <c r="G204" s="215">
        <v>4.4000000000000004</v>
      </c>
      <c r="H204" s="216">
        <v>4.4000000000000004</v>
      </c>
      <c r="I204" s="216">
        <v>0</v>
      </c>
      <c r="J204" s="216">
        <v>4.4000000000000004</v>
      </c>
      <c r="K204" s="216">
        <v>0</v>
      </c>
      <c r="L204" s="456"/>
      <c r="M204" s="458"/>
      <c r="N204" s="458"/>
      <c r="O204" s="461"/>
      <c r="P204" s="458"/>
      <c r="Q204" s="458"/>
      <c r="R204" s="160"/>
      <c r="S204" s="160"/>
      <c r="T204" s="216"/>
      <c r="U204" s="216"/>
      <c r="V204" s="429"/>
      <c r="W204" s="161"/>
    </row>
    <row r="205" spans="1:23" s="221" customFormat="1" ht="68.45" customHeight="1" x14ac:dyDescent="0.3">
      <c r="A205" s="161">
        <v>105</v>
      </c>
      <c r="B205" s="161" t="s">
        <v>1284</v>
      </c>
      <c r="C205" s="162">
        <v>63</v>
      </c>
      <c r="D205" s="171">
        <v>188</v>
      </c>
      <c r="E205" s="160" t="s">
        <v>981</v>
      </c>
      <c r="F205" s="160" t="s">
        <v>23</v>
      </c>
      <c r="G205" s="215">
        <v>73.099999999999994</v>
      </c>
      <c r="H205" s="216">
        <v>73.099999999999994</v>
      </c>
      <c r="I205" s="216">
        <v>0</v>
      </c>
      <c r="J205" s="216">
        <v>73.099999999999994</v>
      </c>
      <c r="K205" s="216">
        <v>0</v>
      </c>
      <c r="L205" s="223" t="s">
        <v>1285</v>
      </c>
      <c r="M205" s="224" t="s">
        <v>1286</v>
      </c>
      <c r="N205" s="225">
        <v>315</v>
      </c>
      <c r="O205" s="226">
        <f>315-73.1</f>
        <v>241.9</v>
      </c>
      <c r="P205" s="225" t="s">
        <v>984</v>
      </c>
      <c r="Q205" s="227"/>
      <c r="R205" s="160"/>
      <c r="S205" s="160"/>
      <c r="T205" s="216"/>
      <c r="U205" s="216"/>
      <c r="V205" s="161"/>
      <c r="W205" s="161"/>
    </row>
    <row r="206" spans="1:23" s="221" customFormat="1" ht="68.45" customHeight="1" x14ac:dyDescent="0.3">
      <c r="A206" s="161">
        <v>106</v>
      </c>
      <c r="B206" s="161" t="s">
        <v>1287</v>
      </c>
      <c r="C206" s="162">
        <v>63</v>
      </c>
      <c r="D206" s="171">
        <v>63</v>
      </c>
      <c r="E206" s="160" t="s">
        <v>981</v>
      </c>
      <c r="F206" s="160" t="s">
        <v>23</v>
      </c>
      <c r="G206" s="215">
        <v>82.2</v>
      </c>
      <c r="H206" s="216">
        <v>82.2</v>
      </c>
      <c r="I206" s="216">
        <v>0</v>
      </c>
      <c r="J206" s="216">
        <v>82.2</v>
      </c>
      <c r="K206" s="216">
        <v>0</v>
      </c>
      <c r="L206" s="233" t="s">
        <v>1288</v>
      </c>
      <c r="M206" s="224" t="s">
        <v>1289</v>
      </c>
      <c r="N206" s="225">
        <v>313</v>
      </c>
      <c r="O206" s="226">
        <f>313-82.2</f>
        <v>230.8</v>
      </c>
      <c r="P206" s="225" t="s">
        <v>984</v>
      </c>
      <c r="Q206" s="227"/>
      <c r="R206" s="160"/>
      <c r="S206" s="160"/>
      <c r="T206" s="216"/>
      <c r="U206" s="216"/>
      <c r="V206" s="244"/>
      <c r="W206" s="161"/>
    </row>
    <row r="207" spans="1:23" s="221" customFormat="1" ht="68.45" customHeight="1" x14ac:dyDescent="0.3">
      <c r="A207" s="427">
        <v>107</v>
      </c>
      <c r="B207" s="427" t="s">
        <v>1290</v>
      </c>
      <c r="C207" s="162">
        <v>63</v>
      </c>
      <c r="D207" s="171">
        <v>63</v>
      </c>
      <c r="E207" s="160" t="s">
        <v>981</v>
      </c>
      <c r="F207" s="160" t="s">
        <v>23</v>
      </c>
      <c r="G207" s="215">
        <v>71.599999999999994</v>
      </c>
      <c r="H207" s="216">
        <v>71.599999999999994</v>
      </c>
      <c r="I207" s="216">
        <v>0</v>
      </c>
      <c r="J207" s="216">
        <v>71.599999999999994</v>
      </c>
      <c r="K207" s="216">
        <v>0</v>
      </c>
      <c r="L207" s="455" t="s">
        <v>1291</v>
      </c>
      <c r="M207" s="457" t="s">
        <v>1292</v>
      </c>
      <c r="N207" s="459">
        <v>346</v>
      </c>
      <c r="O207" s="460">
        <f>346-100.5</f>
        <v>245.5</v>
      </c>
      <c r="P207" s="459" t="s">
        <v>984</v>
      </c>
      <c r="Q207" s="459"/>
      <c r="R207" s="160"/>
      <c r="S207" s="160"/>
      <c r="T207" s="216"/>
      <c r="U207" s="216"/>
      <c r="V207" s="427"/>
      <c r="W207" s="161"/>
    </row>
    <row r="208" spans="1:23" s="221" customFormat="1" ht="68.45" customHeight="1" x14ac:dyDescent="0.3">
      <c r="A208" s="429"/>
      <c r="B208" s="429"/>
      <c r="C208" s="162">
        <v>63</v>
      </c>
      <c r="D208" s="171">
        <v>99</v>
      </c>
      <c r="E208" s="160" t="s">
        <v>981</v>
      </c>
      <c r="F208" s="160" t="s">
        <v>23</v>
      </c>
      <c r="G208" s="215">
        <v>28.9</v>
      </c>
      <c r="H208" s="216">
        <v>28.9</v>
      </c>
      <c r="I208" s="216">
        <v>0</v>
      </c>
      <c r="J208" s="216">
        <v>28.9</v>
      </c>
      <c r="K208" s="216">
        <v>0</v>
      </c>
      <c r="L208" s="456"/>
      <c r="M208" s="458"/>
      <c r="N208" s="458"/>
      <c r="O208" s="461"/>
      <c r="P208" s="458"/>
      <c r="Q208" s="458"/>
      <c r="R208" s="160"/>
      <c r="S208" s="160"/>
      <c r="T208" s="216"/>
      <c r="U208" s="216"/>
      <c r="V208" s="429"/>
      <c r="W208" s="161"/>
    </row>
    <row r="209" spans="1:23" s="221" customFormat="1" ht="68.45" customHeight="1" x14ac:dyDescent="0.3">
      <c r="A209" s="161">
        <v>108</v>
      </c>
      <c r="B209" s="161" t="s">
        <v>1293</v>
      </c>
      <c r="C209" s="162">
        <v>63</v>
      </c>
      <c r="D209" s="171">
        <v>63</v>
      </c>
      <c r="E209" s="160" t="s">
        <v>981</v>
      </c>
      <c r="F209" s="160" t="s">
        <v>23</v>
      </c>
      <c r="G209" s="215">
        <v>36.5</v>
      </c>
      <c r="H209" s="216">
        <v>36.5</v>
      </c>
      <c r="I209" s="216">
        <v>0</v>
      </c>
      <c r="J209" s="216">
        <v>36.5</v>
      </c>
      <c r="K209" s="216">
        <v>0</v>
      </c>
      <c r="L209" s="223" t="s">
        <v>1294</v>
      </c>
      <c r="M209" s="234" t="s">
        <v>1295</v>
      </c>
      <c r="N209" s="225">
        <v>158</v>
      </c>
      <c r="O209" s="226">
        <f>158-36.5</f>
        <v>121.5</v>
      </c>
      <c r="P209" s="225" t="s">
        <v>984</v>
      </c>
      <c r="Q209" s="227"/>
      <c r="R209" s="160"/>
      <c r="S209" s="160"/>
      <c r="T209" s="216"/>
      <c r="U209" s="216"/>
      <c r="V209" s="244"/>
      <c r="W209" s="161"/>
    </row>
    <row r="210" spans="1:23" s="221" customFormat="1" ht="68.45" customHeight="1" x14ac:dyDescent="0.3">
      <c r="A210" s="161">
        <v>109</v>
      </c>
      <c r="B210" s="161" t="s">
        <v>1296</v>
      </c>
      <c r="C210" s="162">
        <v>63</v>
      </c>
      <c r="D210" s="171">
        <v>100</v>
      </c>
      <c r="E210" s="160" t="s">
        <v>981</v>
      </c>
      <c r="F210" s="160" t="s">
        <v>23</v>
      </c>
      <c r="G210" s="215">
        <v>100.5</v>
      </c>
      <c r="H210" s="216">
        <v>100.5</v>
      </c>
      <c r="I210" s="216">
        <v>0</v>
      </c>
      <c r="J210" s="216">
        <v>100.5</v>
      </c>
      <c r="K210" s="216">
        <v>0</v>
      </c>
      <c r="L210" s="223" t="s">
        <v>1297</v>
      </c>
      <c r="M210" s="234" t="s">
        <v>1298</v>
      </c>
      <c r="N210" s="225">
        <v>415</v>
      </c>
      <c r="O210" s="226">
        <f>415-100.5</f>
        <v>314.5</v>
      </c>
      <c r="P210" s="225" t="s">
        <v>984</v>
      </c>
      <c r="Q210" s="227"/>
      <c r="R210" s="160"/>
      <c r="S210" s="160"/>
      <c r="T210" s="216"/>
      <c r="U210" s="216"/>
      <c r="V210" s="161"/>
      <c r="W210" s="161"/>
    </row>
    <row r="211" spans="1:23" s="221" customFormat="1" ht="68.45" customHeight="1" x14ac:dyDescent="0.3">
      <c r="A211" s="427">
        <v>110</v>
      </c>
      <c r="B211" s="427" t="s">
        <v>1299</v>
      </c>
      <c r="C211" s="162">
        <v>63</v>
      </c>
      <c r="D211" s="171">
        <v>150</v>
      </c>
      <c r="E211" s="160" t="s">
        <v>981</v>
      </c>
      <c r="F211" s="160" t="s">
        <v>23</v>
      </c>
      <c r="G211" s="215">
        <v>53.2</v>
      </c>
      <c r="H211" s="216">
        <v>53.2</v>
      </c>
      <c r="I211" s="216">
        <v>0</v>
      </c>
      <c r="J211" s="216">
        <v>53.2</v>
      </c>
      <c r="K211" s="216">
        <v>0</v>
      </c>
      <c r="L211" s="455" t="s">
        <v>1300</v>
      </c>
      <c r="M211" s="457" t="s">
        <v>1301</v>
      </c>
      <c r="N211" s="459">
        <v>336</v>
      </c>
      <c r="O211" s="460">
        <f>336-91.4</f>
        <v>244.6</v>
      </c>
      <c r="P211" s="459" t="s">
        <v>984</v>
      </c>
      <c r="Q211" s="459"/>
      <c r="R211" s="160"/>
      <c r="S211" s="160"/>
      <c r="T211" s="216"/>
      <c r="U211" s="216"/>
      <c r="V211" s="427"/>
      <c r="W211" s="161"/>
    </row>
    <row r="212" spans="1:23" s="221" customFormat="1" ht="68.45" customHeight="1" x14ac:dyDescent="0.3">
      <c r="A212" s="429"/>
      <c r="B212" s="429"/>
      <c r="C212" s="162">
        <v>63</v>
      </c>
      <c r="D212" s="171">
        <v>100</v>
      </c>
      <c r="E212" s="160" t="s">
        <v>981</v>
      </c>
      <c r="F212" s="160" t="s">
        <v>23</v>
      </c>
      <c r="G212" s="215">
        <v>38.200000000000003</v>
      </c>
      <c r="H212" s="216">
        <v>38.200000000000003</v>
      </c>
      <c r="I212" s="216">
        <v>0</v>
      </c>
      <c r="J212" s="216">
        <v>38.200000000000003</v>
      </c>
      <c r="K212" s="216">
        <v>0</v>
      </c>
      <c r="L212" s="456"/>
      <c r="M212" s="458"/>
      <c r="N212" s="458"/>
      <c r="O212" s="461"/>
      <c r="P212" s="458"/>
      <c r="Q212" s="458"/>
      <c r="R212" s="160"/>
      <c r="S212" s="160"/>
      <c r="T212" s="216"/>
      <c r="U212" s="216"/>
      <c r="V212" s="429"/>
      <c r="W212" s="243"/>
    </row>
    <row r="213" spans="1:23" s="221" customFormat="1" ht="68.45" customHeight="1" x14ac:dyDescent="0.3">
      <c r="A213" s="427">
        <v>111</v>
      </c>
      <c r="B213" s="427" t="s">
        <v>1302</v>
      </c>
      <c r="C213" s="162">
        <v>63</v>
      </c>
      <c r="D213" s="171">
        <v>147</v>
      </c>
      <c r="E213" s="160" t="s">
        <v>981</v>
      </c>
      <c r="F213" s="160" t="s">
        <v>23</v>
      </c>
      <c r="G213" s="215">
        <v>160.9</v>
      </c>
      <c r="H213" s="216">
        <v>160.9</v>
      </c>
      <c r="I213" s="216">
        <v>0</v>
      </c>
      <c r="J213" s="216">
        <v>160.9</v>
      </c>
      <c r="K213" s="216">
        <v>0</v>
      </c>
      <c r="L213" s="455" t="s">
        <v>1303</v>
      </c>
      <c r="M213" s="470" t="s">
        <v>1304</v>
      </c>
      <c r="N213" s="459">
        <v>446</v>
      </c>
      <c r="O213" s="460">
        <f>446-253.9</f>
        <v>192.1</v>
      </c>
      <c r="P213" s="459" t="s">
        <v>984</v>
      </c>
      <c r="Q213" s="459"/>
      <c r="R213" s="160"/>
      <c r="S213" s="216"/>
      <c r="T213" s="216"/>
      <c r="U213" s="216"/>
      <c r="V213" s="427"/>
    </row>
    <row r="214" spans="1:23" s="221" customFormat="1" ht="68.45" customHeight="1" x14ac:dyDescent="0.3">
      <c r="A214" s="429"/>
      <c r="B214" s="429"/>
      <c r="C214" s="162">
        <v>63</v>
      </c>
      <c r="D214" s="171">
        <v>128</v>
      </c>
      <c r="E214" s="160" t="s">
        <v>981</v>
      </c>
      <c r="F214" s="160" t="s">
        <v>23</v>
      </c>
      <c r="G214" s="215">
        <v>93</v>
      </c>
      <c r="H214" s="216">
        <v>93</v>
      </c>
      <c r="I214" s="216">
        <v>0</v>
      </c>
      <c r="J214" s="216">
        <v>93</v>
      </c>
      <c r="K214" s="216">
        <v>0</v>
      </c>
      <c r="L214" s="456"/>
      <c r="M214" s="458"/>
      <c r="N214" s="458"/>
      <c r="O214" s="461"/>
      <c r="P214" s="458"/>
      <c r="Q214" s="458"/>
      <c r="R214" s="160"/>
      <c r="S214" s="160"/>
      <c r="T214" s="228"/>
      <c r="U214" s="228"/>
      <c r="V214" s="429"/>
      <c r="W214" s="161"/>
    </row>
    <row r="215" spans="1:23" s="221" customFormat="1" ht="68.45" customHeight="1" x14ac:dyDescent="0.3">
      <c r="A215" s="427">
        <v>112</v>
      </c>
      <c r="B215" s="427" t="s">
        <v>1305</v>
      </c>
      <c r="C215" s="162">
        <v>63</v>
      </c>
      <c r="D215" s="171">
        <v>128</v>
      </c>
      <c r="E215" s="160" t="s">
        <v>981</v>
      </c>
      <c r="F215" s="160" t="s">
        <v>23</v>
      </c>
      <c r="G215" s="215">
        <v>46.3</v>
      </c>
      <c r="H215" s="216">
        <v>46.3</v>
      </c>
      <c r="I215" s="216">
        <v>0</v>
      </c>
      <c r="J215" s="216">
        <v>46.3</v>
      </c>
      <c r="K215" s="216">
        <v>0</v>
      </c>
      <c r="L215" s="466" t="s">
        <v>1306</v>
      </c>
      <c r="M215" s="457" t="s">
        <v>1307</v>
      </c>
      <c r="N215" s="459">
        <v>347</v>
      </c>
      <c r="O215" s="460">
        <f>347-185</f>
        <v>162</v>
      </c>
      <c r="P215" s="459" t="s">
        <v>984</v>
      </c>
      <c r="Q215" s="459"/>
      <c r="R215" s="160"/>
      <c r="S215" s="160"/>
      <c r="T215" s="228"/>
      <c r="U215" s="228"/>
      <c r="V215" s="427"/>
      <c r="W215" s="161"/>
    </row>
    <row r="216" spans="1:23" s="221" customFormat="1" ht="68.45" customHeight="1" x14ac:dyDescent="0.3">
      <c r="A216" s="429"/>
      <c r="B216" s="429"/>
      <c r="C216" s="162">
        <v>63</v>
      </c>
      <c r="D216" s="171">
        <v>97</v>
      </c>
      <c r="E216" s="160" t="s">
        <v>981</v>
      </c>
      <c r="F216" s="160" t="s">
        <v>23</v>
      </c>
      <c r="G216" s="215">
        <v>138.69999999999999</v>
      </c>
      <c r="H216" s="216">
        <v>138.69999999999999</v>
      </c>
      <c r="I216" s="216">
        <v>0</v>
      </c>
      <c r="J216" s="216">
        <v>138.69999999999999</v>
      </c>
      <c r="K216" s="216">
        <v>0</v>
      </c>
      <c r="L216" s="456"/>
      <c r="M216" s="458"/>
      <c r="N216" s="458"/>
      <c r="O216" s="461"/>
      <c r="P216" s="458"/>
      <c r="Q216" s="458"/>
      <c r="R216" s="160"/>
      <c r="S216" s="160"/>
      <c r="T216" s="216"/>
      <c r="U216" s="216"/>
      <c r="V216" s="429"/>
      <c r="W216" s="161"/>
    </row>
    <row r="217" spans="1:23" s="221" customFormat="1" ht="68.45" customHeight="1" x14ac:dyDescent="0.3">
      <c r="A217" s="427">
        <v>113</v>
      </c>
      <c r="B217" s="427" t="s">
        <v>1308</v>
      </c>
      <c r="C217" s="162">
        <v>63</v>
      </c>
      <c r="D217" s="171">
        <v>127</v>
      </c>
      <c r="E217" s="160" t="s">
        <v>981</v>
      </c>
      <c r="F217" s="160" t="s">
        <v>23</v>
      </c>
      <c r="G217" s="215">
        <v>50.7</v>
      </c>
      <c r="H217" s="216">
        <v>50.7</v>
      </c>
      <c r="I217" s="216">
        <v>0</v>
      </c>
      <c r="J217" s="216">
        <v>50.7</v>
      </c>
      <c r="K217" s="216">
        <v>0</v>
      </c>
      <c r="L217" s="455" t="s">
        <v>1309</v>
      </c>
      <c r="M217" s="470" t="s">
        <v>1310</v>
      </c>
      <c r="N217" s="459">
        <v>210</v>
      </c>
      <c r="O217" s="460">
        <f>210-54.8</f>
        <v>155.19999999999999</v>
      </c>
      <c r="P217" s="459" t="s">
        <v>984</v>
      </c>
      <c r="Q217" s="459"/>
      <c r="R217" s="160"/>
      <c r="S217" s="160"/>
      <c r="T217" s="216"/>
      <c r="U217" s="216"/>
      <c r="V217" s="427"/>
      <c r="W217" s="161"/>
    </row>
    <row r="218" spans="1:23" s="221" customFormat="1" ht="68.45" customHeight="1" x14ac:dyDescent="0.3">
      <c r="A218" s="429"/>
      <c r="B218" s="429"/>
      <c r="C218" s="162">
        <v>63</v>
      </c>
      <c r="D218" s="171">
        <v>151</v>
      </c>
      <c r="E218" s="160" t="s">
        <v>981</v>
      </c>
      <c r="F218" s="160" t="s">
        <v>23</v>
      </c>
      <c r="G218" s="215">
        <v>4.0999999999999996</v>
      </c>
      <c r="H218" s="216">
        <v>4.0999999999999996</v>
      </c>
      <c r="I218" s="216">
        <v>0</v>
      </c>
      <c r="J218" s="216">
        <v>4.0999999999999996</v>
      </c>
      <c r="K218" s="216">
        <v>0</v>
      </c>
      <c r="L218" s="456"/>
      <c r="M218" s="458"/>
      <c r="N218" s="458"/>
      <c r="O218" s="461"/>
      <c r="P218" s="458"/>
      <c r="Q218" s="458"/>
      <c r="R218" s="160"/>
      <c r="S218" s="160"/>
      <c r="T218" s="216"/>
      <c r="U218" s="216"/>
      <c r="V218" s="429"/>
      <c r="W218" s="161"/>
    </row>
    <row r="219" spans="1:23" s="221" customFormat="1" ht="68.45" customHeight="1" x14ac:dyDescent="0.3">
      <c r="A219" s="242">
        <v>114</v>
      </c>
      <c r="B219" s="242" t="s">
        <v>1311</v>
      </c>
      <c r="C219" s="162">
        <v>63</v>
      </c>
      <c r="D219" s="171">
        <v>151</v>
      </c>
      <c r="E219" s="160" t="s">
        <v>981</v>
      </c>
      <c r="F219" s="160" t="s">
        <v>23</v>
      </c>
      <c r="G219" s="215">
        <v>91.4</v>
      </c>
      <c r="H219" s="216">
        <v>91.4</v>
      </c>
      <c r="I219" s="216">
        <v>0</v>
      </c>
      <c r="J219" s="216">
        <v>91.4</v>
      </c>
      <c r="K219" s="216">
        <v>0</v>
      </c>
      <c r="L219" s="223" t="s">
        <v>1312</v>
      </c>
      <c r="M219" s="224" t="s">
        <v>1313</v>
      </c>
      <c r="N219" s="225">
        <v>362</v>
      </c>
      <c r="O219" s="226">
        <f>362-91.4</f>
        <v>270.60000000000002</v>
      </c>
      <c r="P219" s="225" t="s">
        <v>984</v>
      </c>
      <c r="Q219" s="227"/>
      <c r="R219" s="160"/>
      <c r="S219" s="160"/>
      <c r="T219" s="216"/>
      <c r="U219" s="216"/>
      <c r="V219" s="242"/>
      <c r="W219" s="161"/>
    </row>
    <row r="220" spans="1:23" s="221" customFormat="1" ht="68.45" customHeight="1" x14ac:dyDescent="0.3">
      <c r="A220" s="427">
        <v>115</v>
      </c>
      <c r="B220" s="427" t="s">
        <v>1314</v>
      </c>
      <c r="C220" s="162">
        <v>62</v>
      </c>
      <c r="D220" s="171">
        <v>97</v>
      </c>
      <c r="E220" s="160" t="s">
        <v>981</v>
      </c>
      <c r="F220" s="160" t="s">
        <v>23</v>
      </c>
      <c r="G220" s="215">
        <v>66.7</v>
      </c>
      <c r="H220" s="216">
        <v>66.7</v>
      </c>
      <c r="I220" s="216">
        <v>0</v>
      </c>
      <c r="J220" s="216">
        <v>66.7</v>
      </c>
      <c r="K220" s="216">
        <v>0</v>
      </c>
      <c r="L220" s="466" t="s">
        <v>1315</v>
      </c>
      <c r="M220" s="457" t="s">
        <v>1316</v>
      </c>
      <c r="N220" s="459">
        <v>412</v>
      </c>
      <c r="O220" s="460">
        <f>412-268.1</f>
        <v>143.89999999999998</v>
      </c>
      <c r="P220" s="459" t="s">
        <v>984</v>
      </c>
      <c r="Q220" s="459"/>
      <c r="R220" s="160"/>
      <c r="S220" s="216"/>
      <c r="T220" s="216"/>
      <c r="U220" s="216"/>
      <c r="V220" s="427"/>
    </row>
    <row r="221" spans="1:23" s="221" customFormat="1" ht="68.45" customHeight="1" x14ac:dyDescent="0.3">
      <c r="A221" s="429"/>
      <c r="B221" s="429"/>
      <c r="C221" s="162">
        <v>63</v>
      </c>
      <c r="D221" s="171">
        <v>91</v>
      </c>
      <c r="E221" s="160" t="s">
        <v>981</v>
      </c>
      <c r="F221" s="160" t="s">
        <v>23</v>
      </c>
      <c r="G221" s="215">
        <v>201.4</v>
      </c>
      <c r="H221" s="216">
        <v>201.4</v>
      </c>
      <c r="I221" s="216">
        <v>0</v>
      </c>
      <c r="J221" s="216">
        <v>201.4</v>
      </c>
      <c r="K221" s="216">
        <v>0</v>
      </c>
      <c r="L221" s="456"/>
      <c r="M221" s="458"/>
      <c r="N221" s="458"/>
      <c r="O221" s="461"/>
      <c r="P221" s="458"/>
      <c r="Q221" s="458"/>
      <c r="R221" s="160"/>
      <c r="S221" s="216"/>
      <c r="T221" s="216"/>
      <c r="U221" s="216"/>
      <c r="V221" s="429"/>
    </row>
    <row r="222" spans="1:23" s="221" customFormat="1" ht="68.45" customHeight="1" x14ac:dyDescent="0.3">
      <c r="A222" s="161">
        <v>116</v>
      </c>
      <c r="B222" s="161" t="s">
        <v>1317</v>
      </c>
      <c r="C222" s="162">
        <v>63</v>
      </c>
      <c r="D222" s="171">
        <v>91</v>
      </c>
      <c r="E222" s="160" t="s">
        <v>981</v>
      </c>
      <c r="F222" s="160" t="s">
        <v>23</v>
      </c>
      <c r="G222" s="215">
        <v>123.7</v>
      </c>
      <c r="H222" s="216">
        <v>123.7</v>
      </c>
      <c r="I222" s="216">
        <v>0</v>
      </c>
      <c r="J222" s="216">
        <v>123.7</v>
      </c>
      <c r="K222" s="216">
        <v>0</v>
      </c>
      <c r="L222" s="223" t="s">
        <v>1318</v>
      </c>
      <c r="M222" s="224" t="s">
        <v>1319</v>
      </c>
      <c r="N222" s="225">
        <v>133</v>
      </c>
      <c r="O222" s="226">
        <f>133-123.7</f>
        <v>9.2999999999999972</v>
      </c>
      <c r="P222" s="225" t="s">
        <v>984</v>
      </c>
      <c r="Q222" s="227"/>
      <c r="R222" s="160"/>
      <c r="S222" s="160"/>
      <c r="T222" s="216"/>
      <c r="U222" s="216"/>
      <c r="V222" s="161"/>
      <c r="W222" s="161"/>
    </row>
    <row r="223" spans="1:23" s="221" customFormat="1" ht="68.45" customHeight="1" x14ac:dyDescent="0.3">
      <c r="A223" s="161">
        <v>117</v>
      </c>
      <c r="B223" s="161" t="s">
        <v>1320</v>
      </c>
      <c r="C223" s="162">
        <v>63</v>
      </c>
      <c r="D223" s="171">
        <v>91</v>
      </c>
      <c r="E223" s="160" t="s">
        <v>981</v>
      </c>
      <c r="F223" s="160" t="s">
        <v>23</v>
      </c>
      <c r="G223" s="215">
        <v>83.2</v>
      </c>
      <c r="H223" s="216">
        <v>83.2</v>
      </c>
      <c r="I223" s="216">
        <v>0</v>
      </c>
      <c r="J223" s="216">
        <v>83.2</v>
      </c>
      <c r="K223" s="216">
        <v>0</v>
      </c>
      <c r="L223" s="223" t="s">
        <v>1321</v>
      </c>
      <c r="M223" s="224" t="s">
        <v>1322</v>
      </c>
      <c r="N223" s="225">
        <v>246</v>
      </c>
      <c r="O223" s="226">
        <f>246-83.2</f>
        <v>162.80000000000001</v>
      </c>
      <c r="P223" s="225" t="s">
        <v>984</v>
      </c>
      <c r="Q223" s="227"/>
      <c r="R223" s="160"/>
      <c r="S223" s="160"/>
      <c r="T223" s="216"/>
      <c r="U223" s="216"/>
      <c r="V223" s="161"/>
      <c r="W223" s="161"/>
    </row>
    <row r="224" spans="1:23" s="221" customFormat="1" ht="68.45" customHeight="1" x14ac:dyDescent="0.3">
      <c r="A224" s="427">
        <v>118</v>
      </c>
      <c r="B224" s="427" t="s">
        <v>1323</v>
      </c>
      <c r="C224" s="162">
        <v>63</v>
      </c>
      <c r="D224" s="171">
        <v>91</v>
      </c>
      <c r="E224" s="160" t="s">
        <v>981</v>
      </c>
      <c r="F224" s="160" t="s">
        <v>23</v>
      </c>
      <c r="G224" s="215">
        <v>56.3</v>
      </c>
      <c r="H224" s="216">
        <v>56.3</v>
      </c>
      <c r="I224" s="216">
        <v>0</v>
      </c>
      <c r="J224" s="216">
        <v>56.3</v>
      </c>
      <c r="K224" s="216">
        <v>0</v>
      </c>
      <c r="L224" s="455" t="s">
        <v>1324</v>
      </c>
      <c r="M224" s="470" t="s">
        <v>1325</v>
      </c>
      <c r="N224" s="459">
        <v>573</v>
      </c>
      <c r="O224" s="460">
        <f>573-283.5</f>
        <v>289.5</v>
      </c>
      <c r="P224" s="459" t="s">
        <v>984</v>
      </c>
      <c r="Q224" s="459"/>
      <c r="R224" s="160"/>
      <c r="S224" s="160"/>
      <c r="T224" s="216"/>
      <c r="U224" s="216"/>
      <c r="V224" s="427"/>
      <c r="W224" s="161"/>
    </row>
    <row r="225" spans="1:23" s="221" customFormat="1" ht="68.45" customHeight="1" x14ac:dyDescent="0.3">
      <c r="A225" s="428"/>
      <c r="B225" s="428"/>
      <c r="C225" s="162">
        <v>63</v>
      </c>
      <c r="D225" s="171">
        <v>92</v>
      </c>
      <c r="E225" s="160" t="s">
        <v>981</v>
      </c>
      <c r="F225" s="160" t="s">
        <v>23</v>
      </c>
      <c r="G225" s="215">
        <v>218.3</v>
      </c>
      <c r="H225" s="216">
        <v>218.3</v>
      </c>
      <c r="I225" s="216">
        <v>0</v>
      </c>
      <c r="J225" s="216">
        <v>218.3</v>
      </c>
      <c r="K225" s="216">
        <v>0</v>
      </c>
      <c r="L225" s="467"/>
      <c r="M225" s="468"/>
      <c r="N225" s="468"/>
      <c r="O225" s="469"/>
      <c r="P225" s="468"/>
      <c r="Q225" s="468"/>
      <c r="R225" s="160"/>
      <c r="S225" s="160"/>
      <c r="T225" s="216"/>
      <c r="U225" s="216"/>
      <c r="V225" s="428"/>
      <c r="W225" s="161"/>
    </row>
    <row r="226" spans="1:23" s="221" customFormat="1" ht="68.45" customHeight="1" x14ac:dyDescent="0.3">
      <c r="A226" s="429"/>
      <c r="B226" s="429"/>
      <c r="C226" s="162">
        <v>63</v>
      </c>
      <c r="D226" s="171">
        <v>93</v>
      </c>
      <c r="E226" s="160" t="s">
        <v>981</v>
      </c>
      <c r="F226" s="160" t="s">
        <v>23</v>
      </c>
      <c r="G226" s="215">
        <v>8.9</v>
      </c>
      <c r="H226" s="216">
        <v>8.9</v>
      </c>
      <c r="I226" s="216">
        <v>0</v>
      </c>
      <c r="J226" s="216">
        <v>8.9</v>
      </c>
      <c r="K226" s="216">
        <v>0</v>
      </c>
      <c r="L226" s="456"/>
      <c r="M226" s="458"/>
      <c r="N226" s="458"/>
      <c r="O226" s="461"/>
      <c r="P226" s="458"/>
      <c r="Q226" s="458"/>
      <c r="R226" s="160"/>
      <c r="S226" s="216"/>
      <c r="T226" s="216"/>
      <c r="U226" s="216"/>
      <c r="V226" s="429"/>
    </row>
    <row r="227" spans="1:23" s="221" customFormat="1" ht="68.45" customHeight="1" x14ac:dyDescent="0.3">
      <c r="A227" s="235">
        <v>119</v>
      </c>
      <c r="B227" s="235" t="s">
        <v>1326</v>
      </c>
      <c r="C227" s="162">
        <v>63</v>
      </c>
      <c r="D227" s="171">
        <v>124</v>
      </c>
      <c r="E227" s="160" t="s">
        <v>981</v>
      </c>
      <c r="F227" s="160" t="s">
        <v>23</v>
      </c>
      <c r="G227" s="215">
        <v>127.9</v>
      </c>
      <c r="H227" s="216">
        <v>127.9</v>
      </c>
      <c r="I227" s="216">
        <v>0</v>
      </c>
      <c r="J227" s="216">
        <v>127.9</v>
      </c>
      <c r="K227" s="216">
        <v>0</v>
      </c>
      <c r="L227" s="233" t="s">
        <v>1327</v>
      </c>
      <c r="M227" s="224" t="s">
        <v>1328</v>
      </c>
      <c r="N227" s="225">
        <v>504</v>
      </c>
      <c r="O227" s="226">
        <f>504-127.9</f>
        <v>376.1</v>
      </c>
      <c r="P227" s="225" t="s">
        <v>984</v>
      </c>
      <c r="Q227" s="227"/>
      <c r="R227" s="160"/>
      <c r="S227" s="160"/>
      <c r="T227" s="216"/>
      <c r="U227" s="216"/>
      <c r="V227" s="235"/>
      <c r="W227" s="161"/>
    </row>
    <row r="228" spans="1:23" s="221" customFormat="1" ht="68.45" customHeight="1" x14ac:dyDescent="0.3">
      <c r="A228" s="161">
        <v>120</v>
      </c>
      <c r="B228" s="161" t="s">
        <v>1329</v>
      </c>
      <c r="C228" s="162">
        <v>63</v>
      </c>
      <c r="D228" s="171">
        <v>124</v>
      </c>
      <c r="E228" s="160" t="s">
        <v>981</v>
      </c>
      <c r="F228" s="160" t="s">
        <v>23</v>
      </c>
      <c r="G228" s="215">
        <v>118.8</v>
      </c>
      <c r="H228" s="216">
        <v>118.8</v>
      </c>
      <c r="I228" s="216">
        <v>0</v>
      </c>
      <c r="J228" s="216">
        <v>118.8</v>
      </c>
      <c r="K228" s="216">
        <v>0</v>
      </c>
      <c r="L228" s="223" t="s">
        <v>1330</v>
      </c>
      <c r="M228" s="224" t="s">
        <v>1331</v>
      </c>
      <c r="N228" s="225">
        <v>482</v>
      </c>
      <c r="O228" s="226">
        <f>482-118.8</f>
        <v>363.2</v>
      </c>
      <c r="P228" s="225" t="s">
        <v>984</v>
      </c>
      <c r="Q228" s="227"/>
      <c r="R228" s="160"/>
      <c r="S228" s="160"/>
      <c r="T228" s="216"/>
      <c r="U228" s="216"/>
      <c r="V228" s="161"/>
      <c r="W228" s="161"/>
    </row>
    <row r="229" spans="1:23" s="221" customFormat="1" ht="68.45" customHeight="1" x14ac:dyDescent="0.3">
      <c r="A229" s="427">
        <v>121</v>
      </c>
      <c r="B229" s="427" t="s">
        <v>1332</v>
      </c>
      <c r="C229" s="162">
        <v>63</v>
      </c>
      <c r="D229" s="171">
        <v>153</v>
      </c>
      <c r="E229" s="160" t="s">
        <v>981</v>
      </c>
      <c r="F229" s="160" t="s">
        <v>23</v>
      </c>
      <c r="G229" s="215">
        <v>94</v>
      </c>
      <c r="H229" s="216">
        <v>94</v>
      </c>
      <c r="I229" s="216">
        <v>0</v>
      </c>
      <c r="J229" s="216">
        <v>94</v>
      </c>
      <c r="K229" s="216">
        <v>0</v>
      </c>
      <c r="L229" s="466" t="s">
        <v>1333</v>
      </c>
      <c r="M229" s="457" t="s">
        <v>1334</v>
      </c>
      <c r="N229" s="459">
        <v>513</v>
      </c>
      <c r="O229" s="460">
        <f>513-127.9</f>
        <v>385.1</v>
      </c>
      <c r="P229" s="459" t="s">
        <v>984</v>
      </c>
      <c r="Q229" s="459"/>
      <c r="R229" s="160"/>
      <c r="S229" s="160"/>
      <c r="T229" s="216"/>
      <c r="U229" s="216"/>
      <c r="V229" s="427"/>
      <c r="W229" s="243"/>
    </row>
    <row r="230" spans="1:23" s="221" customFormat="1" ht="68.45" customHeight="1" x14ac:dyDescent="0.3">
      <c r="A230" s="429"/>
      <c r="B230" s="429"/>
      <c r="C230" s="162">
        <v>63</v>
      </c>
      <c r="D230" s="171">
        <v>124</v>
      </c>
      <c r="E230" s="160" t="s">
        <v>981</v>
      </c>
      <c r="F230" s="160" t="s">
        <v>23</v>
      </c>
      <c r="G230" s="215">
        <v>33.9</v>
      </c>
      <c r="H230" s="216">
        <v>33.9</v>
      </c>
      <c r="I230" s="216">
        <v>0</v>
      </c>
      <c r="J230" s="216">
        <v>33.9</v>
      </c>
      <c r="K230" s="216">
        <v>0</v>
      </c>
      <c r="L230" s="456"/>
      <c r="M230" s="458"/>
      <c r="N230" s="458"/>
      <c r="O230" s="461"/>
      <c r="P230" s="458"/>
      <c r="Q230" s="458"/>
      <c r="R230" s="160"/>
      <c r="S230" s="160"/>
      <c r="T230" s="216"/>
      <c r="U230" s="216"/>
      <c r="V230" s="429"/>
      <c r="W230" s="243"/>
    </row>
    <row r="231" spans="1:23" s="221" customFormat="1" ht="68.45" customHeight="1" x14ac:dyDescent="0.3">
      <c r="A231" s="427">
        <v>122</v>
      </c>
      <c r="B231" s="427" t="s">
        <v>1335</v>
      </c>
      <c r="C231" s="162">
        <v>63</v>
      </c>
      <c r="D231" s="171">
        <v>152</v>
      </c>
      <c r="E231" s="160" t="s">
        <v>981</v>
      </c>
      <c r="F231" s="160" t="s">
        <v>23</v>
      </c>
      <c r="G231" s="215">
        <v>44.7</v>
      </c>
      <c r="H231" s="216">
        <v>44.7</v>
      </c>
      <c r="I231" s="216">
        <v>0</v>
      </c>
      <c r="J231" s="216">
        <v>44.7</v>
      </c>
      <c r="K231" s="216">
        <v>0</v>
      </c>
      <c r="L231" s="466" t="s">
        <v>1336</v>
      </c>
      <c r="M231" s="457" t="s">
        <v>1337</v>
      </c>
      <c r="N231" s="459">
        <v>385</v>
      </c>
      <c r="O231" s="460">
        <f>385-100.5</f>
        <v>284.5</v>
      </c>
      <c r="P231" s="459" t="s">
        <v>984</v>
      </c>
      <c r="Q231" s="459"/>
      <c r="R231" s="160"/>
      <c r="S231" s="160"/>
      <c r="T231" s="216"/>
      <c r="U231" s="216"/>
      <c r="V231" s="427"/>
      <c r="W231" s="243"/>
    </row>
    <row r="232" spans="1:23" s="221" customFormat="1" ht="68.45" customHeight="1" x14ac:dyDescent="0.3">
      <c r="A232" s="429"/>
      <c r="B232" s="429"/>
      <c r="C232" s="162">
        <v>63</v>
      </c>
      <c r="D232" s="171">
        <v>153</v>
      </c>
      <c r="E232" s="160" t="s">
        <v>981</v>
      </c>
      <c r="F232" s="160" t="s">
        <v>23</v>
      </c>
      <c r="G232" s="215">
        <v>55.8</v>
      </c>
      <c r="H232" s="216">
        <v>55.8</v>
      </c>
      <c r="I232" s="216">
        <v>0</v>
      </c>
      <c r="J232" s="216">
        <v>55.8</v>
      </c>
      <c r="K232" s="216">
        <v>0</v>
      </c>
      <c r="L232" s="456"/>
      <c r="M232" s="458"/>
      <c r="N232" s="458"/>
      <c r="O232" s="461"/>
      <c r="P232" s="458"/>
      <c r="Q232" s="458"/>
      <c r="R232" s="160"/>
      <c r="S232" s="160"/>
      <c r="T232" s="216"/>
      <c r="U232" s="216"/>
      <c r="V232" s="429"/>
      <c r="W232" s="243"/>
    </row>
    <row r="233" spans="1:23" s="221" customFormat="1" ht="68.45" customHeight="1" x14ac:dyDescent="0.3">
      <c r="A233" s="161">
        <v>123</v>
      </c>
      <c r="B233" s="216" t="s">
        <v>1338</v>
      </c>
      <c r="C233" s="162">
        <v>63</v>
      </c>
      <c r="D233" s="171">
        <v>97</v>
      </c>
      <c r="E233" s="160" t="s">
        <v>981</v>
      </c>
      <c r="F233" s="160" t="s">
        <v>23</v>
      </c>
      <c r="G233" s="215">
        <v>199.2</v>
      </c>
      <c r="H233" s="216">
        <v>199.2</v>
      </c>
      <c r="I233" s="216">
        <v>0</v>
      </c>
      <c r="J233" s="216">
        <v>199.2</v>
      </c>
      <c r="K233" s="216">
        <v>0</v>
      </c>
      <c r="L233" s="223" t="s">
        <v>1339</v>
      </c>
      <c r="M233" s="224" t="s">
        <v>1340</v>
      </c>
      <c r="N233" s="225">
        <v>332</v>
      </c>
      <c r="O233" s="226">
        <f>332-199.2</f>
        <v>132.80000000000001</v>
      </c>
      <c r="P233" s="225" t="s">
        <v>984</v>
      </c>
      <c r="Q233" s="227"/>
      <c r="R233" s="160"/>
      <c r="S233" s="160"/>
      <c r="T233" s="216"/>
      <c r="U233" s="216"/>
      <c r="V233" s="216"/>
      <c r="W233" s="161"/>
    </row>
    <row r="234" spans="1:23" s="221" customFormat="1" ht="68.45" customHeight="1" x14ac:dyDescent="0.3">
      <c r="A234" s="427">
        <v>124</v>
      </c>
      <c r="B234" s="475" t="s">
        <v>1341</v>
      </c>
      <c r="C234" s="162">
        <v>63</v>
      </c>
      <c r="D234" s="171">
        <v>97</v>
      </c>
      <c r="E234" s="160" t="s">
        <v>981</v>
      </c>
      <c r="F234" s="160" t="s">
        <v>23</v>
      </c>
      <c r="G234" s="215">
        <v>10.8</v>
      </c>
      <c r="H234" s="216">
        <v>10.8</v>
      </c>
      <c r="I234" s="216">
        <v>0</v>
      </c>
      <c r="J234" s="216">
        <v>10.8</v>
      </c>
      <c r="K234" s="216">
        <v>0</v>
      </c>
      <c r="L234" s="455" t="s">
        <v>1342</v>
      </c>
      <c r="M234" s="457" t="s">
        <v>1343</v>
      </c>
      <c r="N234" s="459">
        <v>314</v>
      </c>
      <c r="O234" s="460">
        <f>314-181.7</f>
        <v>132.30000000000001</v>
      </c>
      <c r="P234" s="459" t="s">
        <v>984</v>
      </c>
      <c r="Q234" s="459"/>
      <c r="R234" s="160"/>
      <c r="S234" s="160"/>
      <c r="T234" s="216"/>
      <c r="U234" s="216"/>
      <c r="V234" s="475"/>
      <c r="W234" s="161"/>
    </row>
    <row r="235" spans="1:23" s="221" customFormat="1" ht="68.45" customHeight="1" x14ac:dyDescent="0.3">
      <c r="A235" s="429"/>
      <c r="B235" s="476"/>
      <c r="C235" s="162">
        <v>63</v>
      </c>
      <c r="D235" s="171">
        <v>96</v>
      </c>
      <c r="E235" s="160" t="s">
        <v>981</v>
      </c>
      <c r="F235" s="160" t="s">
        <v>23</v>
      </c>
      <c r="G235" s="215">
        <v>170.9</v>
      </c>
      <c r="H235" s="216">
        <v>170.9</v>
      </c>
      <c r="I235" s="216">
        <v>0</v>
      </c>
      <c r="J235" s="216">
        <v>170.9</v>
      </c>
      <c r="K235" s="216">
        <v>0</v>
      </c>
      <c r="L235" s="456"/>
      <c r="M235" s="458"/>
      <c r="N235" s="458"/>
      <c r="O235" s="461"/>
      <c r="P235" s="458"/>
      <c r="Q235" s="458"/>
      <c r="R235" s="160"/>
      <c r="S235" s="160"/>
      <c r="T235" s="216"/>
      <c r="U235" s="216"/>
      <c r="V235" s="476"/>
      <c r="W235" s="161"/>
    </row>
    <row r="236" spans="1:23" s="221" customFormat="1" ht="68.45" customHeight="1" x14ac:dyDescent="0.3">
      <c r="A236" s="427">
        <v>125</v>
      </c>
      <c r="B236" s="427" t="s">
        <v>1344</v>
      </c>
      <c r="C236" s="162">
        <v>63</v>
      </c>
      <c r="D236" s="171">
        <v>185</v>
      </c>
      <c r="E236" s="160" t="s">
        <v>981</v>
      </c>
      <c r="F236" s="160" t="s">
        <v>23</v>
      </c>
      <c r="G236" s="215">
        <v>103.8</v>
      </c>
      <c r="H236" s="216">
        <v>103.8</v>
      </c>
      <c r="I236" s="216">
        <v>0</v>
      </c>
      <c r="J236" s="216">
        <v>103.8</v>
      </c>
      <c r="K236" s="216">
        <v>0</v>
      </c>
      <c r="L236" s="455" t="s">
        <v>1345</v>
      </c>
      <c r="M236" s="457" t="s">
        <v>1346</v>
      </c>
      <c r="N236" s="459">
        <v>512</v>
      </c>
      <c r="O236" s="460">
        <f>512-118.8</f>
        <v>393.2</v>
      </c>
      <c r="P236" s="459" t="s">
        <v>984</v>
      </c>
      <c r="Q236" s="459"/>
      <c r="R236" s="160"/>
      <c r="S236" s="160"/>
      <c r="T236" s="216"/>
      <c r="U236" s="216"/>
      <c r="V236" s="427" t="s">
        <v>985</v>
      </c>
      <c r="W236" s="161"/>
    </row>
    <row r="237" spans="1:23" s="221" customFormat="1" ht="68.45" customHeight="1" x14ac:dyDescent="0.3">
      <c r="A237" s="429"/>
      <c r="B237" s="429"/>
      <c r="C237" s="162">
        <v>63</v>
      </c>
      <c r="D237" s="171">
        <v>150</v>
      </c>
      <c r="E237" s="160" t="s">
        <v>981</v>
      </c>
      <c r="F237" s="160" t="s">
        <v>23</v>
      </c>
      <c r="G237" s="215">
        <v>15</v>
      </c>
      <c r="H237" s="216">
        <v>15</v>
      </c>
      <c r="I237" s="216">
        <v>0</v>
      </c>
      <c r="J237" s="216">
        <v>15</v>
      </c>
      <c r="K237" s="216">
        <v>0</v>
      </c>
      <c r="L237" s="456"/>
      <c r="M237" s="458"/>
      <c r="N237" s="458"/>
      <c r="O237" s="461"/>
      <c r="P237" s="458"/>
      <c r="Q237" s="458"/>
      <c r="R237" s="160"/>
      <c r="S237" s="160"/>
      <c r="T237" s="216"/>
      <c r="U237" s="216"/>
      <c r="V237" s="429"/>
      <c r="W237" s="161"/>
    </row>
    <row r="238" spans="1:23" s="221" customFormat="1" ht="68.45" customHeight="1" x14ac:dyDescent="0.3">
      <c r="A238" s="161">
        <v>126</v>
      </c>
      <c r="B238" s="161" t="s">
        <v>1347</v>
      </c>
      <c r="C238" s="162">
        <v>63</v>
      </c>
      <c r="D238" s="171">
        <v>185</v>
      </c>
      <c r="E238" s="160" t="s">
        <v>981</v>
      </c>
      <c r="F238" s="160" t="s">
        <v>23</v>
      </c>
      <c r="G238" s="215">
        <v>73.099999999999994</v>
      </c>
      <c r="H238" s="216">
        <v>73.099999999999994</v>
      </c>
      <c r="I238" s="216">
        <v>0</v>
      </c>
      <c r="J238" s="216">
        <v>73.099999999999994</v>
      </c>
      <c r="K238" s="216">
        <v>0</v>
      </c>
      <c r="L238" s="223" t="s">
        <v>1348</v>
      </c>
      <c r="M238" s="224" t="s">
        <v>1349</v>
      </c>
      <c r="N238" s="225">
        <v>239</v>
      </c>
      <c r="O238" s="226">
        <f>239-73.1</f>
        <v>165.9</v>
      </c>
      <c r="P238" s="225" t="s">
        <v>984</v>
      </c>
      <c r="Q238" s="227"/>
      <c r="R238" s="160"/>
      <c r="S238" s="160"/>
      <c r="T238" s="216"/>
      <c r="U238" s="216"/>
      <c r="V238" s="161"/>
      <c r="W238" s="161"/>
    </row>
    <row r="239" spans="1:23" s="221" customFormat="1" ht="68.45" customHeight="1" x14ac:dyDescent="0.3">
      <c r="A239" s="161">
        <v>127</v>
      </c>
      <c r="B239" s="161" t="s">
        <v>1350</v>
      </c>
      <c r="C239" s="162">
        <v>63</v>
      </c>
      <c r="D239" s="171">
        <v>188</v>
      </c>
      <c r="E239" s="160" t="s">
        <v>981</v>
      </c>
      <c r="F239" s="160" t="s">
        <v>23</v>
      </c>
      <c r="G239" s="215">
        <v>54.8</v>
      </c>
      <c r="H239" s="216">
        <v>54.8</v>
      </c>
      <c r="I239" s="216">
        <v>0</v>
      </c>
      <c r="J239" s="216">
        <v>54.8</v>
      </c>
      <c r="K239" s="216">
        <v>0</v>
      </c>
      <c r="L239" s="233" t="s">
        <v>1074</v>
      </c>
      <c r="M239" s="224" t="s">
        <v>1351</v>
      </c>
      <c r="N239" s="225">
        <v>221</v>
      </c>
      <c r="O239" s="226">
        <f>221-54.8</f>
        <v>166.2</v>
      </c>
      <c r="P239" s="225" t="s">
        <v>984</v>
      </c>
      <c r="Q239" s="227"/>
      <c r="R239" s="160"/>
      <c r="S239" s="160"/>
      <c r="T239" s="216"/>
      <c r="U239" s="216"/>
      <c r="V239" s="161"/>
      <c r="W239" s="161"/>
    </row>
    <row r="240" spans="1:23" s="221" customFormat="1" ht="68.45" customHeight="1" x14ac:dyDescent="0.3">
      <c r="A240" s="427">
        <v>128</v>
      </c>
      <c r="B240" s="427" t="s">
        <v>1352</v>
      </c>
      <c r="C240" s="162">
        <v>63</v>
      </c>
      <c r="D240" s="171">
        <v>188</v>
      </c>
      <c r="E240" s="160" t="s">
        <v>981</v>
      </c>
      <c r="F240" s="160" t="s">
        <v>23</v>
      </c>
      <c r="G240" s="215">
        <v>54.3</v>
      </c>
      <c r="H240" s="216">
        <v>54.3</v>
      </c>
      <c r="I240" s="216">
        <v>0</v>
      </c>
      <c r="J240" s="216">
        <v>54.3</v>
      </c>
      <c r="K240" s="216">
        <v>0</v>
      </c>
      <c r="L240" s="455" t="s">
        <v>1353</v>
      </c>
      <c r="M240" s="470" t="s">
        <v>1354</v>
      </c>
      <c r="N240" s="459">
        <v>410</v>
      </c>
      <c r="O240" s="460">
        <f>410-109.6</f>
        <v>300.39999999999998</v>
      </c>
      <c r="P240" s="459" t="s">
        <v>984</v>
      </c>
      <c r="Q240" s="459"/>
      <c r="R240" s="160"/>
      <c r="S240" s="160"/>
      <c r="T240" s="216"/>
      <c r="U240" s="216"/>
      <c r="V240" s="427"/>
      <c r="W240" s="161"/>
    </row>
    <row r="241" spans="1:23" s="221" customFormat="1" ht="68.45" customHeight="1" x14ac:dyDescent="0.3">
      <c r="A241" s="429"/>
      <c r="B241" s="429"/>
      <c r="C241" s="162">
        <v>63</v>
      </c>
      <c r="D241" s="171">
        <v>185</v>
      </c>
      <c r="E241" s="160" t="s">
        <v>981</v>
      </c>
      <c r="F241" s="160" t="s">
        <v>23</v>
      </c>
      <c r="G241" s="215">
        <v>55.3</v>
      </c>
      <c r="H241" s="216">
        <v>55.3</v>
      </c>
      <c r="I241" s="216">
        <v>0</v>
      </c>
      <c r="J241" s="216">
        <v>55.3</v>
      </c>
      <c r="K241" s="216">
        <v>0</v>
      </c>
      <c r="L241" s="456"/>
      <c r="M241" s="458"/>
      <c r="N241" s="458"/>
      <c r="O241" s="461"/>
      <c r="P241" s="458"/>
      <c r="Q241" s="458"/>
      <c r="R241" s="160"/>
      <c r="S241" s="160"/>
      <c r="T241" s="216"/>
      <c r="U241" s="216"/>
      <c r="V241" s="429"/>
      <c r="W241" s="161"/>
    </row>
    <row r="242" spans="1:23" s="221" customFormat="1" ht="68.45" customHeight="1" x14ac:dyDescent="0.3">
      <c r="A242" s="235">
        <v>129</v>
      </c>
      <c r="B242" s="235" t="s">
        <v>1355</v>
      </c>
      <c r="C242" s="162">
        <v>63</v>
      </c>
      <c r="D242" s="171">
        <v>188</v>
      </c>
      <c r="E242" s="160" t="s">
        <v>981</v>
      </c>
      <c r="F242" s="160" t="s">
        <v>23</v>
      </c>
      <c r="G242" s="215">
        <v>73.099999999999994</v>
      </c>
      <c r="H242" s="216">
        <v>73.099999999999994</v>
      </c>
      <c r="I242" s="216">
        <v>0</v>
      </c>
      <c r="J242" s="216">
        <v>73.099999999999994</v>
      </c>
      <c r="K242" s="216">
        <v>0</v>
      </c>
      <c r="L242" s="223" t="s">
        <v>1356</v>
      </c>
      <c r="M242" s="224" t="s">
        <v>1357</v>
      </c>
      <c r="N242" s="225">
        <v>313</v>
      </c>
      <c r="O242" s="226">
        <f>313-73.1</f>
        <v>239.9</v>
      </c>
      <c r="P242" s="225" t="s">
        <v>984</v>
      </c>
      <c r="Q242" s="227"/>
      <c r="R242" s="160"/>
      <c r="S242" s="160"/>
      <c r="T242" s="216"/>
      <c r="U242" s="216"/>
      <c r="V242" s="235"/>
      <c r="W242" s="161"/>
    </row>
    <row r="243" spans="1:23" s="221" customFormat="1" ht="68.45" customHeight="1" x14ac:dyDescent="0.3">
      <c r="A243" s="161">
        <v>130</v>
      </c>
      <c r="B243" s="161" t="s">
        <v>1358</v>
      </c>
      <c r="C243" s="162">
        <v>63</v>
      </c>
      <c r="D243" s="171">
        <v>99</v>
      </c>
      <c r="E243" s="160" t="s">
        <v>981</v>
      </c>
      <c r="F243" s="160" t="s">
        <v>23</v>
      </c>
      <c r="G243" s="215">
        <v>73.099999999999994</v>
      </c>
      <c r="H243" s="216">
        <v>73.099999999999994</v>
      </c>
      <c r="I243" s="216">
        <v>0</v>
      </c>
      <c r="J243" s="216">
        <v>73.099999999999994</v>
      </c>
      <c r="K243" s="216">
        <v>0</v>
      </c>
      <c r="L243" s="233" t="s">
        <v>1358</v>
      </c>
      <c r="M243" s="224" t="s">
        <v>1359</v>
      </c>
      <c r="N243" s="225">
        <v>265</v>
      </c>
      <c r="O243" s="226">
        <f>265-73.1</f>
        <v>191.9</v>
      </c>
      <c r="P243" s="225" t="s">
        <v>984</v>
      </c>
      <c r="Q243" s="227"/>
      <c r="R243" s="160"/>
      <c r="S243" s="160"/>
      <c r="T243" s="216"/>
      <c r="U243" s="216"/>
      <c r="V243" s="161"/>
      <c r="W243" s="161"/>
    </row>
    <row r="244" spans="1:23" s="221" customFormat="1" ht="68.45" customHeight="1" x14ac:dyDescent="0.3">
      <c r="A244" s="161">
        <v>131</v>
      </c>
      <c r="B244" s="161" t="s">
        <v>1360</v>
      </c>
      <c r="C244" s="162">
        <v>63</v>
      </c>
      <c r="D244" s="171">
        <v>99</v>
      </c>
      <c r="E244" s="160" t="s">
        <v>981</v>
      </c>
      <c r="F244" s="160" t="s">
        <v>23</v>
      </c>
      <c r="G244" s="215">
        <v>82.2</v>
      </c>
      <c r="H244" s="216">
        <v>82.2</v>
      </c>
      <c r="I244" s="216">
        <v>0</v>
      </c>
      <c r="J244" s="216">
        <v>82.2</v>
      </c>
      <c r="K244" s="216">
        <v>0</v>
      </c>
      <c r="L244" s="223" t="s">
        <v>1361</v>
      </c>
      <c r="M244" s="224" t="s">
        <v>1362</v>
      </c>
      <c r="N244" s="225">
        <v>608</v>
      </c>
      <c r="O244" s="226">
        <f>608-82.2</f>
        <v>525.79999999999995</v>
      </c>
      <c r="P244" s="225" t="s">
        <v>984</v>
      </c>
      <c r="Q244" s="227"/>
      <c r="R244" s="160"/>
      <c r="S244" s="216"/>
      <c r="T244" s="216"/>
      <c r="U244" s="216"/>
      <c r="V244" s="161" t="s">
        <v>985</v>
      </c>
    </row>
    <row r="245" spans="1:23" s="221" customFormat="1" ht="68.45" customHeight="1" x14ac:dyDescent="0.3">
      <c r="A245" s="427">
        <v>132</v>
      </c>
      <c r="B245" s="427" t="s">
        <v>1363</v>
      </c>
      <c r="C245" s="162">
        <v>63</v>
      </c>
      <c r="D245" s="171">
        <v>99</v>
      </c>
      <c r="E245" s="160" t="s">
        <v>981</v>
      </c>
      <c r="F245" s="160" t="s">
        <v>23</v>
      </c>
      <c r="G245" s="215">
        <v>73.5</v>
      </c>
      <c r="H245" s="216">
        <v>73.5</v>
      </c>
      <c r="I245" s="216">
        <v>0</v>
      </c>
      <c r="J245" s="216">
        <v>73.5</v>
      </c>
      <c r="K245" s="216">
        <v>0</v>
      </c>
      <c r="L245" s="455" t="s">
        <v>1364</v>
      </c>
      <c r="M245" s="470" t="s">
        <v>1365</v>
      </c>
      <c r="N245" s="459">
        <v>435</v>
      </c>
      <c r="O245" s="460">
        <f>435-109.6</f>
        <v>325.39999999999998</v>
      </c>
      <c r="P245" s="459" t="s">
        <v>984</v>
      </c>
      <c r="Q245" s="459"/>
      <c r="R245" s="160"/>
      <c r="S245" s="216"/>
      <c r="T245" s="216"/>
      <c r="U245" s="216"/>
      <c r="V245" s="427"/>
    </row>
    <row r="246" spans="1:23" s="221" customFormat="1" ht="68.45" customHeight="1" x14ac:dyDescent="0.3">
      <c r="A246" s="429"/>
      <c r="B246" s="429"/>
      <c r="C246" s="162">
        <v>63</v>
      </c>
      <c r="D246" s="171">
        <v>126</v>
      </c>
      <c r="E246" s="160" t="s">
        <v>981</v>
      </c>
      <c r="F246" s="160" t="s">
        <v>23</v>
      </c>
      <c r="G246" s="215">
        <v>36.1</v>
      </c>
      <c r="H246" s="216">
        <v>36.1</v>
      </c>
      <c r="I246" s="216">
        <v>0</v>
      </c>
      <c r="J246" s="216">
        <v>36.1</v>
      </c>
      <c r="K246" s="216">
        <v>0</v>
      </c>
      <c r="L246" s="456"/>
      <c r="M246" s="458"/>
      <c r="N246" s="458"/>
      <c r="O246" s="461"/>
      <c r="P246" s="458"/>
      <c r="Q246" s="458"/>
      <c r="R246" s="160"/>
      <c r="S246" s="160"/>
      <c r="T246" s="216"/>
      <c r="U246" s="216"/>
      <c r="V246" s="429"/>
      <c r="W246" s="161"/>
    </row>
    <row r="247" spans="1:23" s="221" customFormat="1" ht="68.45" customHeight="1" x14ac:dyDescent="0.3">
      <c r="A247" s="427">
        <v>133</v>
      </c>
      <c r="B247" s="427" t="s">
        <v>1366</v>
      </c>
      <c r="C247" s="162">
        <v>64</v>
      </c>
      <c r="D247" s="171">
        <v>92</v>
      </c>
      <c r="E247" s="160" t="s">
        <v>981</v>
      </c>
      <c r="F247" s="160" t="s">
        <v>23</v>
      </c>
      <c r="G247" s="215">
        <v>50.6</v>
      </c>
      <c r="H247" s="216">
        <v>19.5</v>
      </c>
      <c r="I247" s="216">
        <v>31.1</v>
      </c>
      <c r="J247" s="216">
        <v>50.6</v>
      </c>
      <c r="K247" s="216">
        <v>0</v>
      </c>
      <c r="L247" s="466" t="s">
        <v>976</v>
      </c>
      <c r="M247" s="457" t="s">
        <v>1367</v>
      </c>
      <c r="N247" s="459">
        <v>534</v>
      </c>
      <c r="O247" s="460">
        <f>534-207.1</f>
        <v>326.89999999999998</v>
      </c>
      <c r="P247" s="459" t="s">
        <v>984</v>
      </c>
      <c r="Q247" s="459"/>
      <c r="R247" s="160"/>
      <c r="S247" s="216"/>
      <c r="T247" s="216"/>
      <c r="U247" s="216"/>
      <c r="V247" s="427" t="s">
        <v>985</v>
      </c>
    </row>
    <row r="248" spans="1:23" s="221" customFormat="1" ht="68.45" customHeight="1" x14ac:dyDescent="0.3">
      <c r="A248" s="429"/>
      <c r="B248" s="429"/>
      <c r="C248" s="162">
        <v>64</v>
      </c>
      <c r="D248" s="171">
        <v>93</v>
      </c>
      <c r="E248" s="160" t="s">
        <v>981</v>
      </c>
      <c r="F248" s="160" t="s">
        <v>23</v>
      </c>
      <c r="G248" s="215">
        <v>156.5</v>
      </c>
      <c r="H248" s="216">
        <v>72</v>
      </c>
      <c r="I248" s="216">
        <v>84.5</v>
      </c>
      <c r="J248" s="216">
        <v>156.5</v>
      </c>
      <c r="K248" s="216">
        <v>0</v>
      </c>
      <c r="L248" s="456"/>
      <c r="M248" s="458"/>
      <c r="N248" s="458"/>
      <c r="O248" s="461"/>
      <c r="P248" s="458"/>
      <c r="Q248" s="458"/>
      <c r="R248" s="160"/>
      <c r="S248" s="216"/>
      <c r="T248" s="216"/>
      <c r="U248" s="216"/>
      <c r="V248" s="429"/>
    </row>
    <row r="249" spans="1:23" s="221" customFormat="1" ht="68.45" customHeight="1" x14ac:dyDescent="0.3">
      <c r="A249" s="427">
        <v>134</v>
      </c>
      <c r="B249" s="427" t="s">
        <v>1368</v>
      </c>
      <c r="C249" s="162">
        <v>64</v>
      </c>
      <c r="D249" s="171">
        <v>92</v>
      </c>
      <c r="E249" s="160" t="s">
        <v>981</v>
      </c>
      <c r="F249" s="160" t="s">
        <v>23</v>
      </c>
      <c r="G249" s="215">
        <v>104.4</v>
      </c>
      <c r="H249" s="216">
        <v>40.200000000000003</v>
      </c>
      <c r="I249" s="216">
        <v>64.2</v>
      </c>
      <c r="J249" s="216">
        <v>104.4</v>
      </c>
      <c r="K249" s="216">
        <v>0</v>
      </c>
      <c r="L249" s="455" t="s">
        <v>1369</v>
      </c>
      <c r="M249" s="457" t="s">
        <v>1370</v>
      </c>
      <c r="N249" s="459">
        <v>499</v>
      </c>
      <c r="O249" s="460">
        <f>499-152.6</f>
        <v>346.4</v>
      </c>
      <c r="P249" s="459" t="s">
        <v>984</v>
      </c>
      <c r="Q249" s="459"/>
      <c r="R249" s="160"/>
      <c r="S249" s="216"/>
      <c r="T249" s="216"/>
      <c r="U249" s="216"/>
      <c r="V249" s="427"/>
    </row>
    <row r="250" spans="1:23" s="221" customFormat="1" ht="68.45" customHeight="1" x14ac:dyDescent="0.3">
      <c r="A250" s="429"/>
      <c r="B250" s="429"/>
      <c r="C250" s="162">
        <v>64</v>
      </c>
      <c r="D250" s="171">
        <v>91</v>
      </c>
      <c r="E250" s="160" t="s">
        <v>981</v>
      </c>
      <c r="F250" s="160" t="s">
        <v>23</v>
      </c>
      <c r="G250" s="215">
        <v>48.2</v>
      </c>
      <c r="H250" s="216">
        <v>15.9</v>
      </c>
      <c r="I250" s="216">
        <v>32.300000000000004</v>
      </c>
      <c r="J250" s="216">
        <v>48.2</v>
      </c>
      <c r="K250" s="216">
        <v>0</v>
      </c>
      <c r="L250" s="456"/>
      <c r="M250" s="458"/>
      <c r="N250" s="458"/>
      <c r="O250" s="461"/>
      <c r="P250" s="458"/>
      <c r="Q250" s="458"/>
      <c r="R250" s="160"/>
      <c r="S250" s="216"/>
      <c r="T250" s="216"/>
      <c r="U250" s="216"/>
      <c r="V250" s="429"/>
    </row>
    <row r="251" spans="1:23" s="221" customFormat="1" ht="68.45" customHeight="1" x14ac:dyDescent="0.3">
      <c r="A251" s="161">
        <v>135</v>
      </c>
      <c r="B251" s="161" t="s">
        <v>1371</v>
      </c>
      <c r="C251" s="162">
        <v>64</v>
      </c>
      <c r="D251" s="171">
        <v>91</v>
      </c>
      <c r="E251" s="160" t="s">
        <v>981</v>
      </c>
      <c r="F251" s="160" t="s">
        <v>23</v>
      </c>
      <c r="G251" s="215">
        <v>194</v>
      </c>
      <c r="H251" s="216">
        <v>63.8</v>
      </c>
      <c r="I251" s="216">
        <v>130.19999999999999</v>
      </c>
      <c r="J251" s="216">
        <v>194</v>
      </c>
      <c r="K251" s="216">
        <v>0</v>
      </c>
      <c r="L251" s="223" t="s">
        <v>1369</v>
      </c>
      <c r="M251" s="224" t="s">
        <v>1370</v>
      </c>
      <c r="N251" s="225">
        <v>499</v>
      </c>
      <c r="O251" s="226">
        <f>499-194</f>
        <v>305</v>
      </c>
      <c r="P251" s="225" t="s">
        <v>984</v>
      </c>
      <c r="Q251" s="227"/>
      <c r="R251" s="160"/>
      <c r="S251" s="216"/>
      <c r="T251" s="216"/>
      <c r="U251" s="216"/>
      <c r="V251" s="161" t="s">
        <v>985</v>
      </c>
    </row>
    <row r="252" spans="1:23" s="221" customFormat="1" ht="68.45" customHeight="1" x14ac:dyDescent="0.3">
      <c r="A252" s="161">
        <v>136</v>
      </c>
      <c r="B252" s="161" t="s">
        <v>1372</v>
      </c>
      <c r="C252" s="162">
        <v>64</v>
      </c>
      <c r="D252" s="171">
        <v>93</v>
      </c>
      <c r="E252" s="160" t="s">
        <v>981</v>
      </c>
      <c r="F252" s="160" t="s">
        <v>23</v>
      </c>
      <c r="G252" s="215">
        <v>166.7</v>
      </c>
      <c r="H252" s="216">
        <v>76.7</v>
      </c>
      <c r="I252" s="216">
        <v>89.999999999999986</v>
      </c>
      <c r="J252" s="216">
        <v>166.7</v>
      </c>
      <c r="K252" s="216">
        <v>0</v>
      </c>
      <c r="L252" s="233" t="s">
        <v>1373</v>
      </c>
      <c r="M252" s="224" t="s">
        <v>1374</v>
      </c>
      <c r="N252" s="225">
        <v>428</v>
      </c>
      <c r="O252" s="226">
        <f>428-166.7</f>
        <v>261.3</v>
      </c>
      <c r="P252" s="225" t="s">
        <v>984</v>
      </c>
      <c r="Q252" s="227"/>
      <c r="R252" s="160"/>
      <c r="S252" s="216"/>
      <c r="T252" s="216"/>
      <c r="U252" s="216"/>
      <c r="V252" s="161"/>
    </row>
    <row r="253" spans="1:23" s="221" customFormat="1" ht="68.45" customHeight="1" x14ac:dyDescent="0.3">
      <c r="A253" s="427">
        <v>137</v>
      </c>
      <c r="B253" s="427" t="s">
        <v>1375</v>
      </c>
      <c r="C253" s="162">
        <v>63</v>
      </c>
      <c r="D253" s="171">
        <v>147</v>
      </c>
      <c r="E253" s="160" t="s">
        <v>981</v>
      </c>
      <c r="F253" s="160" t="s">
        <v>23</v>
      </c>
      <c r="G253" s="215">
        <v>29.3</v>
      </c>
      <c r="H253" s="216">
        <v>29.3</v>
      </c>
      <c r="I253" s="216">
        <v>0</v>
      </c>
      <c r="J253" s="216">
        <v>29.3</v>
      </c>
      <c r="K253" s="216">
        <v>0</v>
      </c>
      <c r="L253" s="466" t="s">
        <v>1376</v>
      </c>
      <c r="M253" s="457" t="s">
        <v>1377</v>
      </c>
      <c r="N253" s="459">
        <v>258</v>
      </c>
      <c r="O253" s="460">
        <f>258-188.4</f>
        <v>69.599999999999994</v>
      </c>
      <c r="P253" s="459" t="s">
        <v>984</v>
      </c>
      <c r="Q253" s="459"/>
      <c r="R253" s="160"/>
      <c r="S253" s="216"/>
      <c r="T253" s="216"/>
      <c r="U253" s="216"/>
      <c r="V253" s="427"/>
    </row>
    <row r="254" spans="1:23" s="221" customFormat="1" ht="68.45" customHeight="1" x14ac:dyDescent="0.3">
      <c r="A254" s="429"/>
      <c r="B254" s="429"/>
      <c r="C254" s="162">
        <v>63</v>
      </c>
      <c r="D254" s="171">
        <v>146</v>
      </c>
      <c r="E254" s="160" t="s">
        <v>981</v>
      </c>
      <c r="F254" s="160" t="s">
        <v>23</v>
      </c>
      <c r="G254" s="215">
        <v>159.1</v>
      </c>
      <c r="H254" s="216">
        <v>159.1</v>
      </c>
      <c r="I254" s="216">
        <v>0</v>
      </c>
      <c r="J254" s="216">
        <v>159.1</v>
      </c>
      <c r="K254" s="216">
        <v>0</v>
      </c>
      <c r="L254" s="456"/>
      <c r="M254" s="458"/>
      <c r="N254" s="458"/>
      <c r="O254" s="461"/>
      <c r="P254" s="458"/>
      <c r="Q254" s="458"/>
      <c r="R254" s="160"/>
      <c r="S254" s="216"/>
      <c r="T254" s="216"/>
      <c r="U254" s="216"/>
      <c r="V254" s="429"/>
      <c r="W254" s="221" t="s">
        <v>1378</v>
      </c>
    </row>
    <row r="255" spans="1:23" s="221" customFormat="1" ht="68.45" customHeight="1" x14ac:dyDescent="0.3">
      <c r="A255" s="242">
        <v>138</v>
      </c>
      <c r="B255" s="242" t="s">
        <v>1379</v>
      </c>
      <c r="C255" s="162">
        <v>62</v>
      </c>
      <c r="D255" s="171">
        <v>185</v>
      </c>
      <c r="E255" s="160" t="s">
        <v>981</v>
      </c>
      <c r="F255" s="160" t="s">
        <v>23</v>
      </c>
      <c r="G255" s="215">
        <v>69.599999999999994</v>
      </c>
      <c r="H255" s="216">
        <v>4.5</v>
      </c>
      <c r="I255" s="216"/>
      <c r="J255" s="216">
        <f>H255+I255</f>
        <v>4.5</v>
      </c>
      <c r="K255" s="216">
        <f>G255-J255</f>
        <v>65.099999999999994</v>
      </c>
      <c r="L255" s="223" t="s">
        <v>1380</v>
      </c>
      <c r="M255" s="224" t="s">
        <v>1381</v>
      </c>
      <c r="N255" s="225">
        <v>256</v>
      </c>
      <c r="O255" s="226">
        <f>101.8-4.5</f>
        <v>97.3</v>
      </c>
      <c r="P255" s="225" t="s">
        <v>984</v>
      </c>
      <c r="Q255" s="227"/>
      <c r="R255" s="160"/>
      <c r="S255" s="216"/>
      <c r="T255" s="216"/>
      <c r="U255" s="216"/>
      <c r="V255" s="242"/>
    </row>
    <row r="256" spans="1:23" s="221" customFormat="1" ht="68.45" customHeight="1" x14ac:dyDescent="0.3">
      <c r="A256" s="427">
        <v>139</v>
      </c>
      <c r="B256" s="427" t="s">
        <v>1382</v>
      </c>
      <c r="C256" s="162">
        <v>62</v>
      </c>
      <c r="D256" s="171">
        <v>185</v>
      </c>
      <c r="E256" s="160" t="s">
        <v>981</v>
      </c>
      <c r="F256" s="160" t="s">
        <v>23</v>
      </c>
      <c r="G256" s="215">
        <v>39.700000000000003</v>
      </c>
      <c r="H256" s="216">
        <v>2.5</v>
      </c>
      <c r="I256" s="216"/>
      <c r="J256" s="216">
        <f t="shared" ref="J256:J261" si="8">H256+I256</f>
        <v>2.5</v>
      </c>
      <c r="K256" s="216">
        <f t="shared" ref="K256:K261" si="9">G256-J256</f>
        <v>37.200000000000003</v>
      </c>
      <c r="L256" s="455" t="s">
        <v>1383</v>
      </c>
      <c r="M256" s="457" t="s">
        <v>1384</v>
      </c>
      <c r="N256" s="459">
        <v>240</v>
      </c>
      <c r="O256" s="460">
        <f>103.8-5.3</f>
        <v>98.5</v>
      </c>
      <c r="P256" s="459" t="s">
        <v>984</v>
      </c>
      <c r="Q256" s="459"/>
      <c r="R256" s="160"/>
      <c r="S256" s="216"/>
      <c r="T256" s="216"/>
      <c r="U256" s="216"/>
      <c r="V256" s="242"/>
    </row>
    <row r="257" spans="1:22" s="221" customFormat="1" ht="68.45" customHeight="1" x14ac:dyDescent="0.3">
      <c r="A257" s="429"/>
      <c r="B257" s="429"/>
      <c r="C257" s="245">
        <v>62</v>
      </c>
      <c r="D257" s="171">
        <v>184</v>
      </c>
      <c r="E257" s="160" t="s">
        <v>981</v>
      </c>
      <c r="F257" s="160" t="s">
        <v>23</v>
      </c>
      <c r="G257" s="215">
        <v>21</v>
      </c>
      <c r="H257" s="216">
        <v>2.8</v>
      </c>
      <c r="I257" s="216"/>
      <c r="J257" s="216">
        <f t="shared" si="8"/>
        <v>2.8</v>
      </c>
      <c r="K257" s="216">
        <f t="shared" si="9"/>
        <v>18.2</v>
      </c>
      <c r="L257" s="456"/>
      <c r="M257" s="458"/>
      <c r="N257" s="458"/>
      <c r="O257" s="461"/>
      <c r="P257" s="458"/>
      <c r="Q257" s="458"/>
      <c r="R257" s="160"/>
      <c r="S257" s="216"/>
      <c r="T257" s="216"/>
      <c r="U257" s="216"/>
      <c r="V257" s="242"/>
    </row>
    <row r="258" spans="1:22" s="221" customFormat="1" ht="68.45" customHeight="1" x14ac:dyDescent="0.3">
      <c r="A258" s="242">
        <v>140</v>
      </c>
      <c r="B258" s="242" t="s">
        <v>1385</v>
      </c>
      <c r="C258" s="162">
        <v>62</v>
      </c>
      <c r="D258" s="171">
        <v>184</v>
      </c>
      <c r="E258" s="160" t="s">
        <v>981</v>
      </c>
      <c r="F258" s="160" t="s">
        <v>23</v>
      </c>
      <c r="G258" s="215">
        <v>95.8</v>
      </c>
      <c r="H258" s="216">
        <v>12.6</v>
      </c>
      <c r="I258" s="216"/>
      <c r="J258" s="216">
        <f t="shared" si="8"/>
        <v>12.6</v>
      </c>
      <c r="K258" s="216">
        <f t="shared" si="9"/>
        <v>83.2</v>
      </c>
      <c r="L258" s="233"/>
      <c r="M258" s="225"/>
      <c r="N258" s="225"/>
      <c r="O258" s="226"/>
      <c r="P258" s="225"/>
      <c r="Q258" s="227"/>
      <c r="R258" s="160"/>
      <c r="S258" s="216"/>
      <c r="T258" s="216"/>
      <c r="U258" s="216"/>
      <c r="V258" s="242"/>
    </row>
    <row r="259" spans="1:22" s="221" customFormat="1" ht="68.45" customHeight="1" x14ac:dyDescent="0.3">
      <c r="A259" s="427">
        <v>141</v>
      </c>
      <c r="B259" s="427" t="s">
        <v>480</v>
      </c>
      <c r="C259" s="162">
        <v>62</v>
      </c>
      <c r="D259" s="171">
        <v>184</v>
      </c>
      <c r="E259" s="160" t="s">
        <v>981</v>
      </c>
      <c r="F259" s="160" t="s">
        <v>23</v>
      </c>
      <c r="G259" s="215">
        <v>3.3</v>
      </c>
      <c r="H259" s="216">
        <v>0.4</v>
      </c>
      <c r="I259" s="216"/>
      <c r="J259" s="216">
        <f t="shared" si="8"/>
        <v>0.4</v>
      </c>
      <c r="K259" s="216">
        <f t="shared" si="9"/>
        <v>2.9</v>
      </c>
      <c r="L259" s="466" t="s">
        <v>480</v>
      </c>
      <c r="M259" s="470" t="s">
        <v>1386</v>
      </c>
      <c r="N259" s="459">
        <v>197</v>
      </c>
      <c r="O259" s="460">
        <f>55.4-4.1</f>
        <v>51.3</v>
      </c>
      <c r="P259" s="459" t="s">
        <v>984</v>
      </c>
      <c r="Q259" s="459"/>
      <c r="R259" s="160"/>
      <c r="S259" s="216"/>
      <c r="T259" s="216"/>
      <c r="U259" s="216"/>
      <c r="V259" s="242"/>
    </row>
    <row r="260" spans="1:22" s="221" customFormat="1" ht="68.45" customHeight="1" x14ac:dyDescent="0.3">
      <c r="A260" s="429"/>
      <c r="B260" s="429"/>
      <c r="C260" s="162">
        <v>62</v>
      </c>
      <c r="D260" s="171">
        <v>183</v>
      </c>
      <c r="E260" s="160" t="s">
        <v>981</v>
      </c>
      <c r="F260" s="160" t="s">
        <v>23</v>
      </c>
      <c r="G260" s="215">
        <v>67</v>
      </c>
      <c r="H260" s="216">
        <v>3.7</v>
      </c>
      <c r="I260" s="216"/>
      <c r="J260" s="216">
        <f t="shared" si="8"/>
        <v>3.7</v>
      </c>
      <c r="K260" s="216">
        <f t="shared" si="9"/>
        <v>63.3</v>
      </c>
      <c r="L260" s="456"/>
      <c r="M260" s="458"/>
      <c r="N260" s="458"/>
      <c r="O260" s="461"/>
      <c r="P260" s="458"/>
      <c r="Q260" s="458"/>
      <c r="R260" s="160"/>
      <c r="S260" s="216"/>
      <c r="T260" s="216"/>
      <c r="U260" s="216"/>
      <c r="V260" s="242"/>
    </row>
    <row r="261" spans="1:22" s="221" customFormat="1" ht="68.45" customHeight="1" x14ac:dyDescent="0.3">
      <c r="A261" s="242">
        <v>142</v>
      </c>
      <c r="B261" s="242" t="s">
        <v>1387</v>
      </c>
      <c r="C261" s="162">
        <v>62</v>
      </c>
      <c r="D261" s="171">
        <v>183</v>
      </c>
      <c r="E261" s="160" t="s">
        <v>981</v>
      </c>
      <c r="F261" s="160" t="s">
        <v>23</v>
      </c>
      <c r="G261" s="215">
        <v>45.2</v>
      </c>
      <c r="H261" s="216">
        <v>2.5</v>
      </c>
      <c r="I261" s="216"/>
      <c r="J261" s="216">
        <f t="shared" si="8"/>
        <v>2.5</v>
      </c>
      <c r="K261" s="216">
        <f t="shared" si="9"/>
        <v>42.7</v>
      </c>
      <c r="L261" s="233" t="s">
        <v>990</v>
      </c>
      <c r="M261" s="224" t="s">
        <v>1388</v>
      </c>
      <c r="N261" s="225">
        <v>178</v>
      </c>
      <c r="O261" s="226">
        <f>178-2.5</f>
        <v>175.5</v>
      </c>
      <c r="P261" s="225" t="s">
        <v>984</v>
      </c>
      <c r="Q261" s="227"/>
      <c r="R261" s="160"/>
      <c r="S261" s="216"/>
      <c r="T261" s="216"/>
      <c r="U261" s="216"/>
      <c r="V261" s="242"/>
    </row>
    <row r="262" spans="1:22" s="221" customFormat="1" ht="68.45" customHeight="1" x14ac:dyDescent="0.3">
      <c r="A262" s="160"/>
      <c r="B262" s="161" t="s">
        <v>950</v>
      </c>
      <c r="C262" s="162"/>
      <c r="D262" s="171"/>
      <c r="E262" s="160"/>
      <c r="F262" s="160"/>
      <c r="G262" s="246">
        <f>SUM(G6:G261)</f>
        <v>25845.600000000002</v>
      </c>
      <c r="H262" s="246">
        <f>SUM(H6:H261)</f>
        <v>22284.999999999996</v>
      </c>
      <c r="I262" s="215">
        <f>SUM(I6:I261)</f>
        <v>2669.1</v>
      </c>
      <c r="J262" s="246">
        <f>SUM(J6:J261)</f>
        <v>24954.100000000002</v>
      </c>
      <c r="K262" s="246">
        <f>SUM(K6:K261)</f>
        <v>891.50000000000011</v>
      </c>
      <c r="L262" s="233"/>
      <c r="M262" s="225"/>
      <c r="N262" s="225"/>
      <c r="O262" s="226"/>
      <c r="P262" s="225"/>
      <c r="Q262" s="227"/>
      <c r="R262" s="160"/>
      <c r="S262" s="216"/>
      <c r="T262" s="216"/>
      <c r="U262" s="216"/>
      <c r="V262" s="216"/>
    </row>
    <row r="263" spans="1:22" ht="24" customHeight="1" x14ac:dyDescent="0.3"/>
    <row r="264" spans="1:22" ht="16.5" customHeight="1" x14ac:dyDescent="0.3"/>
  </sheetData>
  <mergeCells count="738">
    <mergeCell ref="P256:P257"/>
    <mergeCell ref="Q256:Q257"/>
    <mergeCell ref="A259:A260"/>
    <mergeCell ref="B259:B260"/>
    <mergeCell ref="L259:L260"/>
    <mergeCell ref="M259:M260"/>
    <mergeCell ref="N259:N260"/>
    <mergeCell ref="O259:O260"/>
    <mergeCell ref="P259:P260"/>
    <mergeCell ref="Q259:Q260"/>
    <mergeCell ref="A256:A257"/>
    <mergeCell ref="B256:B257"/>
    <mergeCell ref="L256:L257"/>
    <mergeCell ref="M256:M257"/>
    <mergeCell ref="N256:N257"/>
    <mergeCell ref="O256:O257"/>
    <mergeCell ref="A253:A254"/>
    <mergeCell ref="B253:B254"/>
    <mergeCell ref="L253:L254"/>
    <mergeCell ref="M253:M254"/>
    <mergeCell ref="N253:N254"/>
    <mergeCell ref="O253:O254"/>
    <mergeCell ref="P253:P254"/>
    <mergeCell ref="Q253:Q254"/>
    <mergeCell ref="V253:V254"/>
    <mergeCell ref="A249:A250"/>
    <mergeCell ref="B249:B250"/>
    <mergeCell ref="L249:L250"/>
    <mergeCell ref="M249:M250"/>
    <mergeCell ref="N249:N250"/>
    <mergeCell ref="O249:O250"/>
    <mergeCell ref="P249:P250"/>
    <mergeCell ref="Q249:Q250"/>
    <mergeCell ref="V249:V250"/>
    <mergeCell ref="P245:P246"/>
    <mergeCell ref="Q245:Q246"/>
    <mergeCell ref="V245:V246"/>
    <mergeCell ref="A247:A248"/>
    <mergeCell ref="B247:B248"/>
    <mergeCell ref="L247:L248"/>
    <mergeCell ref="M247:M248"/>
    <mergeCell ref="N247:N248"/>
    <mergeCell ref="O247:O248"/>
    <mergeCell ref="P247:P248"/>
    <mergeCell ref="A245:A246"/>
    <mergeCell ref="B245:B246"/>
    <mergeCell ref="L245:L246"/>
    <mergeCell ref="M245:M246"/>
    <mergeCell ref="N245:N246"/>
    <mergeCell ref="O245:O246"/>
    <mergeCell ref="Q247:Q248"/>
    <mergeCell ref="V247:V248"/>
    <mergeCell ref="A240:A241"/>
    <mergeCell ref="B240:B241"/>
    <mergeCell ref="L240:L241"/>
    <mergeCell ref="M240:M241"/>
    <mergeCell ref="N240:N241"/>
    <mergeCell ref="O240:O241"/>
    <mergeCell ref="P240:P241"/>
    <mergeCell ref="Q240:Q241"/>
    <mergeCell ref="V240:V241"/>
    <mergeCell ref="A236:A237"/>
    <mergeCell ref="B236:B237"/>
    <mergeCell ref="L236:L237"/>
    <mergeCell ref="M236:M237"/>
    <mergeCell ref="N236:N237"/>
    <mergeCell ref="O236:O237"/>
    <mergeCell ref="P236:P237"/>
    <mergeCell ref="Q236:Q237"/>
    <mergeCell ref="V236:V237"/>
    <mergeCell ref="P231:P232"/>
    <mergeCell ref="Q231:Q232"/>
    <mergeCell ref="V231:V232"/>
    <mergeCell ref="A234:A235"/>
    <mergeCell ref="B234:B235"/>
    <mergeCell ref="L234:L235"/>
    <mergeCell ref="M234:M235"/>
    <mergeCell ref="N234:N235"/>
    <mergeCell ref="O234:O235"/>
    <mergeCell ref="P234:P235"/>
    <mergeCell ref="A231:A232"/>
    <mergeCell ref="B231:B232"/>
    <mergeCell ref="L231:L232"/>
    <mergeCell ref="M231:M232"/>
    <mergeCell ref="N231:N232"/>
    <mergeCell ref="O231:O232"/>
    <mergeCell ref="Q234:Q235"/>
    <mergeCell ref="V234:V235"/>
    <mergeCell ref="A229:A230"/>
    <mergeCell ref="B229:B230"/>
    <mergeCell ref="L229:L230"/>
    <mergeCell ref="M229:M230"/>
    <mergeCell ref="N229:N230"/>
    <mergeCell ref="O229:O230"/>
    <mergeCell ref="P229:P230"/>
    <mergeCell ref="Q229:Q230"/>
    <mergeCell ref="V229:V230"/>
    <mergeCell ref="A224:A226"/>
    <mergeCell ref="B224:B226"/>
    <mergeCell ref="L224:L226"/>
    <mergeCell ref="M224:M226"/>
    <mergeCell ref="N224:N226"/>
    <mergeCell ref="O224:O226"/>
    <mergeCell ref="P224:P226"/>
    <mergeCell ref="Q224:Q226"/>
    <mergeCell ref="V224:V226"/>
    <mergeCell ref="P217:P218"/>
    <mergeCell ref="Q217:Q218"/>
    <mergeCell ref="V217:V218"/>
    <mergeCell ref="A220:A221"/>
    <mergeCell ref="B220:B221"/>
    <mergeCell ref="L220:L221"/>
    <mergeCell ref="M220:M221"/>
    <mergeCell ref="N220:N221"/>
    <mergeCell ref="O220:O221"/>
    <mergeCell ref="P220:P221"/>
    <mergeCell ref="A217:A218"/>
    <mergeCell ref="B217:B218"/>
    <mergeCell ref="L217:L218"/>
    <mergeCell ref="M217:M218"/>
    <mergeCell ref="N217:N218"/>
    <mergeCell ref="O217:O218"/>
    <mergeCell ref="Q220:Q221"/>
    <mergeCell ref="V220:V221"/>
    <mergeCell ref="A215:A216"/>
    <mergeCell ref="B215:B216"/>
    <mergeCell ref="L215:L216"/>
    <mergeCell ref="M215:M216"/>
    <mergeCell ref="N215:N216"/>
    <mergeCell ref="O215:O216"/>
    <mergeCell ref="P215:P216"/>
    <mergeCell ref="Q215:Q216"/>
    <mergeCell ref="V215:V216"/>
    <mergeCell ref="A213:A214"/>
    <mergeCell ref="B213:B214"/>
    <mergeCell ref="L213:L214"/>
    <mergeCell ref="M213:M214"/>
    <mergeCell ref="N213:N214"/>
    <mergeCell ref="O213:O214"/>
    <mergeCell ref="P213:P214"/>
    <mergeCell ref="Q213:Q214"/>
    <mergeCell ref="V213:V214"/>
    <mergeCell ref="P207:P208"/>
    <mergeCell ref="Q207:Q208"/>
    <mergeCell ref="V207:V208"/>
    <mergeCell ref="A211:A212"/>
    <mergeCell ref="B211:B212"/>
    <mergeCell ref="L211:L212"/>
    <mergeCell ref="M211:M212"/>
    <mergeCell ref="N211:N212"/>
    <mergeCell ref="O211:O212"/>
    <mergeCell ref="P211:P212"/>
    <mergeCell ref="A207:A208"/>
    <mergeCell ref="B207:B208"/>
    <mergeCell ref="L207:L208"/>
    <mergeCell ref="M207:M208"/>
    <mergeCell ref="N207:N208"/>
    <mergeCell ref="O207:O208"/>
    <mergeCell ref="Q211:Q212"/>
    <mergeCell ref="V211:V212"/>
    <mergeCell ref="A203:A204"/>
    <mergeCell ref="B203:B204"/>
    <mergeCell ref="L203:L204"/>
    <mergeCell ref="M203:M204"/>
    <mergeCell ref="N203:N204"/>
    <mergeCell ref="O203:O204"/>
    <mergeCell ref="P203:P204"/>
    <mergeCell ref="Q203:Q204"/>
    <mergeCell ref="V203:V204"/>
    <mergeCell ref="A200:A202"/>
    <mergeCell ref="B200:B202"/>
    <mergeCell ref="L200:L202"/>
    <mergeCell ref="M200:M202"/>
    <mergeCell ref="N200:N202"/>
    <mergeCell ref="O200:O202"/>
    <mergeCell ref="P200:P202"/>
    <mergeCell ref="Q200:Q202"/>
    <mergeCell ref="V200:V202"/>
    <mergeCell ref="P193:P194"/>
    <mergeCell ref="Q193:Q194"/>
    <mergeCell ref="V193:V194"/>
    <mergeCell ref="A197:A198"/>
    <mergeCell ref="B197:B198"/>
    <mergeCell ref="L197:L198"/>
    <mergeCell ref="M197:M198"/>
    <mergeCell ref="N197:N198"/>
    <mergeCell ref="O197:O198"/>
    <mergeCell ref="P197:P198"/>
    <mergeCell ref="A193:A194"/>
    <mergeCell ref="B193:B194"/>
    <mergeCell ref="L193:L194"/>
    <mergeCell ref="M193:M194"/>
    <mergeCell ref="N193:N194"/>
    <mergeCell ref="O193:O194"/>
    <mergeCell ref="Q197:Q198"/>
    <mergeCell ref="V197:V198"/>
    <mergeCell ref="A191:A192"/>
    <mergeCell ref="B191:B192"/>
    <mergeCell ref="L191:L192"/>
    <mergeCell ref="M191:M192"/>
    <mergeCell ref="N191:N192"/>
    <mergeCell ref="O191:O192"/>
    <mergeCell ref="P191:P192"/>
    <mergeCell ref="Q191:Q192"/>
    <mergeCell ref="V191:V192"/>
    <mergeCell ref="A185:A189"/>
    <mergeCell ref="B185:B189"/>
    <mergeCell ref="L185:L189"/>
    <mergeCell ref="M185:M189"/>
    <mergeCell ref="N185:N189"/>
    <mergeCell ref="O185:O189"/>
    <mergeCell ref="P185:P189"/>
    <mergeCell ref="Q185:Q189"/>
    <mergeCell ref="W185:W189"/>
    <mergeCell ref="A183:A184"/>
    <mergeCell ref="B183:B184"/>
    <mergeCell ref="L183:L184"/>
    <mergeCell ref="M183:M184"/>
    <mergeCell ref="N183:N184"/>
    <mergeCell ref="O183:O184"/>
    <mergeCell ref="P183:P184"/>
    <mergeCell ref="Q183:Q184"/>
    <mergeCell ref="V183:V184"/>
    <mergeCell ref="P179:P180"/>
    <mergeCell ref="Q179:Q180"/>
    <mergeCell ref="V179:V180"/>
    <mergeCell ref="A181:A182"/>
    <mergeCell ref="B181:B182"/>
    <mergeCell ref="L181:L182"/>
    <mergeCell ref="M181:M182"/>
    <mergeCell ref="N181:N182"/>
    <mergeCell ref="O181:O182"/>
    <mergeCell ref="P181:P182"/>
    <mergeCell ref="A179:A180"/>
    <mergeCell ref="B179:B180"/>
    <mergeCell ref="L179:L180"/>
    <mergeCell ref="M179:M180"/>
    <mergeCell ref="N179:N180"/>
    <mergeCell ref="O179:O180"/>
    <mergeCell ref="Q181:Q182"/>
    <mergeCell ref="V181:V182"/>
    <mergeCell ref="A177:A178"/>
    <mergeCell ref="B177:B178"/>
    <mergeCell ref="L177:L178"/>
    <mergeCell ref="M177:M178"/>
    <mergeCell ref="N177:N178"/>
    <mergeCell ref="O177:O178"/>
    <mergeCell ref="P177:P178"/>
    <mergeCell ref="Q177:Q178"/>
    <mergeCell ref="V177:V178"/>
    <mergeCell ref="A172:A174"/>
    <mergeCell ref="B172:B174"/>
    <mergeCell ref="L172:L174"/>
    <mergeCell ref="M172:M174"/>
    <mergeCell ref="N172:N174"/>
    <mergeCell ref="O172:O174"/>
    <mergeCell ref="P172:P174"/>
    <mergeCell ref="Q172:Q174"/>
    <mergeCell ref="V172:V174"/>
    <mergeCell ref="P168:P169"/>
    <mergeCell ref="Q168:Q169"/>
    <mergeCell ref="V168:V169"/>
    <mergeCell ref="A170:A171"/>
    <mergeCell ref="B170:B171"/>
    <mergeCell ref="L170:L171"/>
    <mergeCell ref="M170:M171"/>
    <mergeCell ref="N170:N171"/>
    <mergeCell ref="O170:O171"/>
    <mergeCell ref="P170:P171"/>
    <mergeCell ref="A168:A169"/>
    <mergeCell ref="B168:B169"/>
    <mergeCell ref="L168:L169"/>
    <mergeCell ref="M168:M169"/>
    <mergeCell ref="N168:N169"/>
    <mergeCell ref="O168:O169"/>
    <mergeCell ref="Q170:Q171"/>
    <mergeCell ref="V170:V171"/>
    <mergeCell ref="A166:A167"/>
    <mergeCell ref="B166:B167"/>
    <mergeCell ref="L166:L167"/>
    <mergeCell ref="M166:M167"/>
    <mergeCell ref="N166:N167"/>
    <mergeCell ref="O166:O167"/>
    <mergeCell ref="P166:P167"/>
    <mergeCell ref="Q166:Q167"/>
    <mergeCell ref="V166:V167"/>
    <mergeCell ref="A164:A165"/>
    <mergeCell ref="B164:B165"/>
    <mergeCell ref="L164:L165"/>
    <mergeCell ref="M164:M165"/>
    <mergeCell ref="N164:N165"/>
    <mergeCell ref="O164:O165"/>
    <mergeCell ref="P164:P165"/>
    <mergeCell ref="Q164:Q165"/>
    <mergeCell ref="V164:V165"/>
    <mergeCell ref="P159:P160"/>
    <mergeCell ref="Q159:Q160"/>
    <mergeCell ref="V159:V160"/>
    <mergeCell ref="A161:A163"/>
    <mergeCell ref="B161:B163"/>
    <mergeCell ref="L161:L163"/>
    <mergeCell ref="M161:M163"/>
    <mergeCell ref="N161:N163"/>
    <mergeCell ref="O161:O163"/>
    <mergeCell ref="P161:P163"/>
    <mergeCell ref="A159:A160"/>
    <mergeCell ref="B159:B160"/>
    <mergeCell ref="L159:L160"/>
    <mergeCell ref="M159:M160"/>
    <mergeCell ref="N159:N160"/>
    <mergeCell ref="O159:O160"/>
    <mergeCell ref="Q161:Q163"/>
    <mergeCell ref="V161:V163"/>
    <mergeCell ref="A156:A157"/>
    <mergeCell ref="B156:B157"/>
    <mergeCell ref="L156:L157"/>
    <mergeCell ref="M156:M157"/>
    <mergeCell ref="N156:N157"/>
    <mergeCell ref="O156:O157"/>
    <mergeCell ref="P156:P157"/>
    <mergeCell ref="Q156:Q157"/>
    <mergeCell ref="V156:V157"/>
    <mergeCell ref="A153:A154"/>
    <mergeCell ref="B153:B154"/>
    <mergeCell ref="L153:L154"/>
    <mergeCell ref="M153:M154"/>
    <mergeCell ref="N153:N154"/>
    <mergeCell ref="O153:O154"/>
    <mergeCell ref="P153:P154"/>
    <mergeCell ref="Q153:Q154"/>
    <mergeCell ref="V153:V154"/>
    <mergeCell ref="P148:P149"/>
    <mergeCell ref="Q148:Q149"/>
    <mergeCell ref="V148:V149"/>
    <mergeCell ref="A151:A152"/>
    <mergeCell ref="B151:B152"/>
    <mergeCell ref="L151:L152"/>
    <mergeCell ref="M151:M152"/>
    <mergeCell ref="N151:N152"/>
    <mergeCell ref="O151:O152"/>
    <mergeCell ref="P151:P152"/>
    <mergeCell ref="A148:A149"/>
    <mergeCell ref="B148:B149"/>
    <mergeCell ref="L148:L149"/>
    <mergeCell ref="M148:M149"/>
    <mergeCell ref="N148:N149"/>
    <mergeCell ref="O148:O149"/>
    <mergeCell ref="Q151:Q152"/>
    <mergeCell ref="V151:V152"/>
    <mergeCell ref="A144:A145"/>
    <mergeCell ref="B144:B145"/>
    <mergeCell ref="L144:L145"/>
    <mergeCell ref="M144:M145"/>
    <mergeCell ref="N144:N145"/>
    <mergeCell ref="O144:O145"/>
    <mergeCell ref="P144:P145"/>
    <mergeCell ref="Q144:Q145"/>
    <mergeCell ref="V144:V145"/>
    <mergeCell ref="A140:A142"/>
    <mergeCell ref="B140:B142"/>
    <mergeCell ref="L140:L142"/>
    <mergeCell ref="M140:M142"/>
    <mergeCell ref="N140:N142"/>
    <mergeCell ref="O140:O142"/>
    <mergeCell ref="P140:P142"/>
    <mergeCell ref="Q140:Q142"/>
    <mergeCell ref="V140:V142"/>
    <mergeCell ref="P135:P136"/>
    <mergeCell ref="Q135:Q136"/>
    <mergeCell ref="V135:V136"/>
    <mergeCell ref="A137:A138"/>
    <mergeCell ref="B137:B138"/>
    <mergeCell ref="L137:L138"/>
    <mergeCell ref="M137:M138"/>
    <mergeCell ref="N137:N138"/>
    <mergeCell ref="O137:O138"/>
    <mergeCell ref="P137:P138"/>
    <mergeCell ref="A135:A136"/>
    <mergeCell ref="B135:B136"/>
    <mergeCell ref="L135:L136"/>
    <mergeCell ref="M135:M136"/>
    <mergeCell ref="N135:N136"/>
    <mergeCell ref="O135:O136"/>
    <mergeCell ref="Q137:Q138"/>
    <mergeCell ref="A130:A131"/>
    <mergeCell ref="B130:B131"/>
    <mergeCell ref="L130:L131"/>
    <mergeCell ref="M130:M131"/>
    <mergeCell ref="N130:N131"/>
    <mergeCell ref="O130:O131"/>
    <mergeCell ref="P130:P131"/>
    <mergeCell ref="Q130:Q131"/>
    <mergeCell ref="V130:V131"/>
    <mergeCell ref="A120:A122"/>
    <mergeCell ref="B120:B122"/>
    <mergeCell ref="L120:L122"/>
    <mergeCell ref="M120:M122"/>
    <mergeCell ref="N120:N122"/>
    <mergeCell ref="O120:O122"/>
    <mergeCell ref="P120:P122"/>
    <mergeCell ref="Q120:Q122"/>
    <mergeCell ref="V120:V123"/>
    <mergeCell ref="P106:P107"/>
    <mergeCell ref="Q106:Q107"/>
    <mergeCell ref="V106:V107"/>
    <mergeCell ref="A111:A112"/>
    <mergeCell ref="B111:B112"/>
    <mergeCell ref="L111:L112"/>
    <mergeCell ref="M111:M112"/>
    <mergeCell ref="N111:N112"/>
    <mergeCell ref="O111:O112"/>
    <mergeCell ref="P111:P112"/>
    <mergeCell ref="A106:A107"/>
    <mergeCell ref="B106:B107"/>
    <mergeCell ref="L106:L107"/>
    <mergeCell ref="M106:M107"/>
    <mergeCell ref="N106:N107"/>
    <mergeCell ref="O106:O107"/>
    <mergeCell ref="Q111:Q112"/>
    <mergeCell ref="V111:V112"/>
    <mergeCell ref="A104:A105"/>
    <mergeCell ref="B104:B105"/>
    <mergeCell ref="L104:L105"/>
    <mergeCell ref="M104:M105"/>
    <mergeCell ref="N104:N105"/>
    <mergeCell ref="O104:O105"/>
    <mergeCell ref="P104:P105"/>
    <mergeCell ref="Q104:Q105"/>
    <mergeCell ref="V104:V105"/>
    <mergeCell ref="A102:A103"/>
    <mergeCell ref="B102:B103"/>
    <mergeCell ref="L102:L103"/>
    <mergeCell ref="M102:M103"/>
    <mergeCell ref="N102:N103"/>
    <mergeCell ref="O102:O103"/>
    <mergeCell ref="P102:P103"/>
    <mergeCell ref="Q102:Q103"/>
    <mergeCell ref="V102:V103"/>
    <mergeCell ref="P96:P98"/>
    <mergeCell ref="Q96:Q98"/>
    <mergeCell ref="V96:V98"/>
    <mergeCell ref="A99:A101"/>
    <mergeCell ref="B99:B101"/>
    <mergeCell ref="L99:L101"/>
    <mergeCell ref="M99:M101"/>
    <mergeCell ref="N99:N101"/>
    <mergeCell ref="O99:O101"/>
    <mergeCell ref="P99:P101"/>
    <mergeCell ref="A96:A98"/>
    <mergeCell ref="B96:B98"/>
    <mergeCell ref="L96:L98"/>
    <mergeCell ref="M96:M98"/>
    <mergeCell ref="N96:N98"/>
    <mergeCell ref="O96:O98"/>
    <mergeCell ref="Q99:Q101"/>
    <mergeCell ref="V99:V101"/>
    <mergeCell ref="A93:A94"/>
    <mergeCell ref="B93:B94"/>
    <mergeCell ref="L93:L94"/>
    <mergeCell ref="M93:M94"/>
    <mergeCell ref="N93:N94"/>
    <mergeCell ref="O93:O94"/>
    <mergeCell ref="P93:P94"/>
    <mergeCell ref="Q93:Q94"/>
    <mergeCell ref="V93:V94"/>
    <mergeCell ref="A90:A92"/>
    <mergeCell ref="B90:B92"/>
    <mergeCell ref="L90:L92"/>
    <mergeCell ref="M90:M92"/>
    <mergeCell ref="N90:N92"/>
    <mergeCell ref="O90:O92"/>
    <mergeCell ref="P90:P92"/>
    <mergeCell ref="Q90:Q92"/>
    <mergeCell ref="V90:V92"/>
    <mergeCell ref="P82:P83"/>
    <mergeCell ref="Q82:Q83"/>
    <mergeCell ref="V82:V83"/>
    <mergeCell ref="A86:A89"/>
    <mergeCell ref="B86:B89"/>
    <mergeCell ref="L86:L89"/>
    <mergeCell ref="M86:M89"/>
    <mergeCell ref="N86:N89"/>
    <mergeCell ref="O86:O89"/>
    <mergeCell ref="P86:P89"/>
    <mergeCell ref="A82:A83"/>
    <mergeCell ref="B82:B83"/>
    <mergeCell ref="L82:L83"/>
    <mergeCell ref="M82:M83"/>
    <mergeCell ref="N82:N83"/>
    <mergeCell ref="O82:O83"/>
    <mergeCell ref="Q86:Q89"/>
    <mergeCell ref="V86:V89"/>
    <mergeCell ref="A80:A81"/>
    <mergeCell ref="B80:B81"/>
    <mergeCell ref="L80:L81"/>
    <mergeCell ref="M80:M81"/>
    <mergeCell ref="N80:N81"/>
    <mergeCell ref="O80:O81"/>
    <mergeCell ref="P80:P81"/>
    <mergeCell ref="Q80:Q81"/>
    <mergeCell ref="V80:V81"/>
    <mergeCell ref="A78:A79"/>
    <mergeCell ref="B78:B79"/>
    <mergeCell ref="L78:L79"/>
    <mergeCell ref="M78:M79"/>
    <mergeCell ref="N78:N79"/>
    <mergeCell ref="O78:O79"/>
    <mergeCell ref="P78:P79"/>
    <mergeCell ref="Q78:Q79"/>
    <mergeCell ref="V78:V79"/>
    <mergeCell ref="P73:P75"/>
    <mergeCell ref="Q73:Q75"/>
    <mergeCell ref="W73:W75"/>
    <mergeCell ref="A76:A77"/>
    <mergeCell ref="B76:B77"/>
    <mergeCell ref="L76:L77"/>
    <mergeCell ref="M76:M77"/>
    <mergeCell ref="N76:N77"/>
    <mergeCell ref="O76:O77"/>
    <mergeCell ref="P76:P77"/>
    <mergeCell ref="A73:A75"/>
    <mergeCell ref="B73:B75"/>
    <mergeCell ref="L73:L75"/>
    <mergeCell ref="M73:M75"/>
    <mergeCell ref="N73:N75"/>
    <mergeCell ref="O73:O75"/>
    <mergeCell ref="Q76:Q77"/>
    <mergeCell ref="V76:V77"/>
    <mergeCell ref="A70:A72"/>
    <mergeCell ref="B70:B72"/>
    <mergeCell ref="L70:L72"/>
    <mergeCell ref="M70:M72"/>
    <mergeCell ref="N70:N72"/>
    <mergeCell ref="O70:O72"/>
    <mergeCell ref="P70:P72"/>
    <mergeCell ref="Q70:Q72"/>
    <mergeCell ref="V70:V72"/>
    <mergeCell ref="A65:A67"/>
    <mergeCell ref="B65:B67"/>
    <mergeCell ref="L65:L67"/>
    <mergeCell ref="M65:M67"/>
    <mergeCell ref="N65:N67"/>
    <mergeCell ref="O65:O67"/>
    <mergeCell ref="P65:P67"/>
    <mergeCell ref="Q65:Q67"/>
    <mergeCell ref="V65:V67"/>
    <mergeCell ref="P59:P62"/>
    <mergeCell ref="Q59:Q62"/>
    <mergeCell ref="V59:V62"/>
    <mergeCell ref="A63:A64"/>
    <mergeCell ref="B63:B64"/>
    <mergeCell ref="L63:L64"/>
    <mergeCell ref="M63:M64"/>
    <mergeCell ref="N63:N64"/>
    <mergeCell ref="O63:O64"/>
    <mergeCell ref="P63:P64"/>
    <mergeCell ref="A59:A62"/>
    <mergeCell ref="B59:B62"/>
    <mergeCell ref="L59:L62"/>
    <mergeCell ref="M59:M62"/>
    <mergeCell ref="N59:N62"/>
    <mergeCell ref="O59:O62"/>
    <mergeCell ref="Q63:Q64"/>
    <mergeCell ref="V63:V64"/>
    <mergeCell ref="A56:A57"/>
    <mergeCell ref="B56:B57"/>
    <mergeCell ref="L56:L57"/>
    <mergeCell ref="M56:M57"/>
    <mergeCell ref="N56:N57"/>
    <mergeCell ref="O56:O57"/>
    <mergeCell ref="P56:P57"/>
    <mergeCell ref="Q56:Q57"/>
    <mergeCell ref="V56:V57"/>
    <mergeCell ref="A53:A55"/>
    <mergeCell ref="B53:B55"/>
    <mergeCell ref="L53:L55"/>
    <mergeCell ref="M53:M55"/>
    <mergeCell ref="N53:N55"/>
    <mergeCell ref="O53:O55"/>
    <mergeCell ref="P53:P55"/>
    <mergeCell ref="Q53:Q55"/>
    <mergeCell ref="V53:V55"/>
    <mergeCell ref="P47:P50"/>
    <mergeCell ref="Q47:Q50"/>
    <mergeCell ref="V47:V50"/>
    <mergeCell ref="A51:A52"/>
    <mergeCell ref="B51:B52"/>
    <mergeCell ref="L51:L52"/>
    <mergeCell ref="M51:M52"/>
    <mergeCell ref="N51:N52"/>
    <mergeCell ref="O51:O52"/>
    <mergeCell ref="P51:P52"/>
    <mergeCell ref="A47:A50"/>
    <mergeCell ref="B47:B50"/>
    <mergeCell ref="L47:L50"/>
    <mergeCell ref="M47:M50"/>
    <mergeCell ref="N47:N50"/>
    <mergeCell ref="O47:O50"/>
    <mergeCell ref="Q51:Q52"/>
    <mergeCell ref="V51:V52"/>
    <mergeCell ref="A45:A46"/>
    <mergeCell ref="B45:B46"/>
    <mergeCell ref="L45:L46"/>
    <mergeCell ref="M45:M46"/>
    <mergeCell ref="N45:N46"/>
    <mergeCell ref="O45:O46"/>
    <mergeCell ref="P45:P46"/>
    <mergeCell ref="Q45:Q46"/>
    <mergeCell ref="V45:V46"/>
    <mergeCell ref="A43:A44"/>
    <mergeCell ref="B43:B44"/>
    <mergeCell ref="L43:L44"/>
    <mergeCell ref="M43:M44"/>
    <mergeCell ref="N43:N44"/>
    <mergeCell ref="O43:O44"/>
    <mergeCell ref="P43:P44"/>
    <mergeCell ref="Q43:Q44"/>
    <mergeCell ref="V43:V44"/>
    <mergeCell ref="P37:P38"/>
    <mergeCell ref="Q37:Q38"/>
    <mergeCell ref="V37:V38"/>
    <mergeCell ref="A39:A42"/>
    <mergeCell ref="B39:B42"/>
    <mergeCell ref="L39:L42"/>
    <mergeCell ref="M39:M42"/>
    <mergeCell ref="N39:N42"/>
    <mergeCell ref="O39:O42"/>
    <mergeCell ref="P39:P42"/>
    <mergeCell ref="A37:A38"/>
    <mergeCell ref="B37:B38"/>
    <mergeCell ref="L37:L38"/>
    <mergeCell ref="M37:M38"/>
    <mergeCell ref="N37:N38"/>
    <mergeCell ref="O37:O38"/>
    <mergeCell ref="Q39:Q42"/>
    <mergeCell ref="V39:V42"/>
    <mergeCell ref="A32:A35"/>
    <mergeCell ref="B32:B35"/>
    <mergeCell ref="L32:L35"/>
    <mergeCell ref="M32:M35"/>
    <mergeCell ref="N32:N35"/>
    <mergeCell ref="O32:O35"/>
    <mergeCell ref="P32:P35"/>
    <mergeCell ref="Q32:Q35"/>
    <mergeCell ref="V32:V35"/>
    <mergeCell ref="A30:A31"/>
    <mergeCell ref="B30:B31"/>
    <mergeCell ref="L30:L31"/>
    <mergeCell ref="M30:M31"/>
    <mergeCell ref="N30:N31"/>
    <mergeCell ref="O30:O31"/>
    <mergeCell ref="P30:P31"/>
    <mergeCell ref="Q30:Q31"/>
    <mergeCell ref="V30:V31"/>
    <mergeCell ref="P24:P27"/>
    <mergeCell ref="Q24:Q27"/>
    <mergeCell ref="V24:V27"/>
    <mergeCell ref="A28:A29"/>
    <mergeCell ref="B28:B29"/>
    <mergeCell ref="L28:L29"/>
    <mergeCell ref="M28:M29"/>
    <mergeCell ref="N28:N29"/>
    <mergeCell ref="O28:O29"/>
    <mergeCell ref="P28:P29"/>
    <mergeCell ref="A24:A27"/>
    <mergeCell ref="B24:B27"/>
    <mergeCell ref="L24:L27"/>
    <mergeCell ref="M24:M27"/>
    <mergeCell ref="N24:N27"/>
    <mergeCell ref="O24:O27"/>
    <mergeCell ref="Q28:Q29"/>
    <mergeCell ref="V28:V29"/>
    <mergeCell ref="A21:A23"/>
    <mergeCell ref="B21:B23"/>
    <mergeCell ref="L21:L23"/>
    <mergeCell ref="M21:M23"/>
    <mergeCell ref="N21:N23"/>
    <mergeCell ref="O21:O23"/>
    <mergeCell ref="P21:P23"/>
    <mergeCell ref="Q21:Q23"/>
    <mergeCell ref="V21:V23"/>
    <mergeCell ref="A17:A20"/>
    <mergeCell ref="B17:B20"/>
    <mergeCell ref="L17:L20"/>
    <mergeCell ref="M17:M20"/>
    <mergeCell ref="N17:N20"/>
    <mergeCell ref="O17:O20"/>
    <mergeCell ref="P17:P20"/>
    <mergeCell ref="Q17:Q20"/>
    <mergeCell ref="V17:V20"/>
    <mergeCell ref="P13:P14"/>
    <mergeCell ref="Q13:Q14"/>
    <mergeCell ref="V13:V14"/>
    <mergeCell ref="A15:A16"/>
    <mergeCell ref="B15:B16"/>
    <mergeCell ref="L15:L16"/>
    <mergeCell ref="M15:M16"/>
    <mergeCell ref="N15:N16"/>
    <mergeCell ref="O15:O16"/>
    <mergeCell ref="P15:P16"/>
    <mergeCell ref="A13:A14"/>
    <mergeCell ref="B13:B14"/>
    <mergeCell ref="L13:L14"/>
    <mergeCell ref="M13:M14"/>
    <mergeCell ref="N13:N14"/>
    <mergeCell ref="O13:O14"/>
    <mergeCell ref="Q15:Q16"/>
    <mergeCell ref="V15:V16"/>
    <mergeCell ref="A10:A12"/>
    <mergeCell ref="B10:B12"/>
    <mergeCell ref="L10:L12"/>
    <mergeCell ref="M10:M12"/>
    <mergeCell ref="N10:N12"/>
    <mergeCell ref="O10:O12"/>
    <mergeCell ref="P10:P12"/>
    <mergeCell ref="Q10:Q12"/>
    <mergeCell ref="V10:V12"/>
    <mergeCell ref="A7:A9"/>
    <mergeCell ref="B7:B9"/>
    <mergeCell ref="L7:L9"/>
    <mergeCell ref="M7:M9"/>
    <mergeCell ref="N7:N9"/>
    <mergeCell ref="O7:O9"/>
    <mergeCell ref="P7:P9"/>
    <mergeCell ref="Q7:Q9"/>
    <mergeCell ref="V7:V9"/>
    <mergeCell ref="A1:Q2"/>
    <mergeCell ref="A3:A5"/>
    <mergeCell ref="B3:B5"/>
    <mergeCell ref="C3:C5"/>
    <mergeCell ref="D3:D5"/>
    <mergeCell ref="E3:E5"/>
    <mergeCell ref="F3:F5"/>
    <mergeCell ref="G3:G5"/>
    <mergeCell ref="H3:J4"/>
    <mergeCell ref="K3:K5"/>
    <mergeCell ref="L3:P4"/>
    <mergeCell ref="Q3:Q5"/>
  </mergeCells>
  <conditionalFormatting sqref="P193:Q193">
    <cfRule type="duplicateValues" dxfId="158" priority="136" stopIfTrue="1"/>
  </conditionalFormatting>
  <conditionalFormatting sqref="P106:Q106">
    <cfRule type="duplicateValues" dxfId="157" priority="137" stopIfTrue="1"/>
  </conditionalFormatting>
  <conditionalFormatting sqref="B146:B148">
    <cfRule type="duplicateValues" dxfId="156" priority="138"/>
  </conditionalFormatting>
  <conditionalFormatting sqref="A151:B151">
    <cfRule type="duplicateValues" dxfId="155" priority="139"/>
  </conditionalFormatting>
  <conditionalFormatting sqref="B118:B119">
    <cfRule type="duplicateValues" dxfId="154" priority="140"/>
  </conditionalFormatting>
  <conditionalFormatting sqref="A244:B245 A10:B10 A144:B144 A170:B170 A6:B7 A96:B96 A150:B150 A164:B164 A32:B32 A47:B47 A76:B76 A63:B63 A39:B39 A43:B43 A45:B45 A51:B51 A53:B53 A59:B59 A82:B82 A84:B85 A166:B166 A21:B21 A172:B172 A158:B159 A65:B65 A80:B80 A90:B90 A153:B153 A155:B156 A68:B69">
    <cfRule type="duplicateValues" dxfId="153" priority="141"/>
  </conditionalFormatting>
  <conditionalFormatting sqref="L146:L148">
    <cfRule type="duplicateValues" dxfId="152" priority="134"/>
  </conditionalFormatting>
  <conditionalFormatting sqref="L119">
    <cfRule type="duplicateValues" dxfId="151" priority="135"/>
  </conditionalFormatting>
  <conditionalFormatting sqref="M146:M148">
    <cfRule type="duplicateValues" dxfId="150" priority="132"/>
  </conditionalFormatting>
  <conditionalFormatting sqref="M119">
    <cfRule type="duplicateValues" dxfId="149" priority="133"/>
  </conditionalFormatting>
  <conditionalFormatting sqref="A236:B236 A58:B58 A28:B28 A70:B70 A193:B193 A177:B177 A99:B99 A124:B126 A207:B207 A36:B36 A179:B179 A13:B13 A106:B106 A102:B102 A104:B104 A190:B191 A181:B181 A203:B203 A217:B217 A139:B139 A132:B132 A134:B135 A195:B197 A199:B200 A209:B211 A205:B205 A233:B234 A231:B231 A227:B229 A113:B117 A108:B111">
    <cfRule type="duplicateValues" dxfId="148" priority="142"/>
  </conditionalFormatting>
  <conditionalFormatting sqref="M200 L190:M190 L199:M199 L209:M209 L113:M113 M191 M236 M132:M133 M111 M233:M234 L110:M110 M210 M99 M108:M109 L197:M197 M195:M196 M116:M117 L115:M115 L28:M28 L70:M70 L193:M193 L177:M177 L124:M126 L36:M36 L106:M106 L102:M102 L104:M104 L181:M181 L203:M203 L139:M139 L134:M135 L205:M205 L231:M231 L227:M229 L13">
    <cfRule type="duplicateValues" dxfId="147" priority="143"/>
  </conditionalFormatting>
  <conditionalFormatting sqref="V146:V148">
    <cfRule type="duplicateValues" dxfId="146" priority="127"/>
  </conditionalFormatting>
  <conditionalFormatting sqref="V151">
    <cfRule type="duplicateValues" dxfId="145" priority="128"/>
  </conditionalFormatting>
  <conditionalFormatting sqref="V118:V119">
    <cfRule type="duplicateValues" dxfId="144" priority="129"/>
  </conditionalFormatting>
  <conditionalFormatting sqref="V244:V245 V10 V144 V170 V6 V96 V150 V164 V32 V47 V76 V63 V39 V43 V45 V51 V53 V59 V82 V84:V85 V166 V21 V172 V158:V159 V65 V80 V90 V153 V155:V156 V68:V69">
    <cfRule type="duplicateValues" dxfId="143" priority="130"/>
  </conditionalFormatting>
  <conditionalFormatting sqref="V236 V58 V28 V70 V193 V177 V99 V124:V126 V207 V36 V179 V106 V102 V104 V190:V191 V181 V203 V217 V139 V195:V197 V199:V200 V209:V211 V205 V233:V234 V231 V227:V229 V113:V117 V108:V111 V132:V135">
    <cfRule type="duplicateValues" dxfId="142" priority="131"/>
  </conditionalFormatting>
  <conditionalFormatting sqref="V7">
    <cfRule type="duplicateValues" dxfId="141" priority="125"/>
  </conditionalFormatting>
  <conditionalFormatting sqref="V13">
    <cfRule type="duplicateValues" dxfId="140" priority="126"/>
  </conditionalFormatting>
  <conditionalFormatting sqref="V7:V9 V13 V15">
    <cfRule type="duplicateValues" dxfId="139" priority="124"/>
  </conditionalFormatting>
  <conditionalFormatting sqref="B262:B1048576 B3:B5 A251:B254 A53:B72 A15:B15 A17:B51 A6:B13 A76:B106 A139:B153 A155:B170 B154 A172:B184 B171 A190:B242 A244:B249 A108:B120 B107 A123:B137">
    <cfRule type="duplicateValues" dxfId="138" priority="144"/>
  </conditionalFormatting>
  <conditionalFormatting sqref="M251:M252 M17 M10 M32 M45 M95:M96 M115:M117 M146:M148 M175:M177 M181 M209:M210 M219:M220 M76 M119:M120 M190:M191 M244:M245 M21 M28 M36:M37 M39 M47 M51 M59 M63 M65 M70 M78 M80 M82 M84:M86 M90 M99 M102 M104 M106 M108:M111 M113 M124:M130 M132:M135 M137 M139:M140 M143 M150:M151 M153 M155:M156 M158:M159 M161 M164 M166 M168 M170 M183 M193 M195:M197 M199:M200 M203 M205:M206 M222:M224 M227:M229 M231 M233:M234 M236 M238:M240 M242 M247">
    <cfRule type="duplicateValues" dxfId="137" priority="145"/>
  </conditionalFormatting>
  <conditionalFormatting sqref="A146:A148">
    <cfRule type="duplicateValues" dxfId="136" priority="122"/>
  </conditionalFormatting>
  <conditionalFormatting sqref="A118:A119">
    <cfRule type="duplicateValues" dxfId="135" priority="123"/>
  </conditionalFormatting>
  <conditionalFormatting sqref="L120">
    <cfRule type="duplicateValues" dxfId="134" priority="121"/>
  </conditionalFormatting>
  <conditionalFormatting sqref="L168">
    <cfRule type="duplicateValues" dxfId="133" priority="120"/>
  </conditionalFormatting>
  <conditionalFormatting sqref="L166">
    <cfRule type="duplicateValues" dxfId="132" priority="118"/>
  </conditionalFormatting>
  <conditionalFormatting sqref="L166">
    <cfRule type="duplicateValues" dxfId="131" priority="119"/>
  </conditionalFormatting>
  <conditionalFormatting sqref="L251">
    <cfRule type="duplicateValues" dxfId="130" priority="117"/>
  </conditionalFormatting>
  <conditionalFormatting sqref="L200">
    <cfRule type="duplicateValues" dxfId="129" priority="115"/>
  </conditionalFormatting>
  <conditionalFormatting sqref="L200">
    <cfRule type="duplicateValues" dxfId="128" priority="116"/>
  </conditionalFormatting>
  <conditionalFormatting sqref="L191">
    <cfRule type="duplicateValues" dxfId="127" priority="113"/>
  </conditionalFormatting>
  <conditionalFormatting sqref="L191">
    <cfRule type="duplicateValues" dxfId="126" priority="114"/>
  </conditionalFormatting>
  <conditionalFormatting sqref="L236">
    <cfRule type="duplicateValues" dxfId="125" priority="111"/>
  </conditionalFormatting>
  <conditionalFormatting sqref="L236">
    <cfRule type="duplicateValues" dxfId="124" priority="112"/>
  </conditionalFormatting>
  <conditionalFormatting sqref="L164">
    <cfRule type="duplicateValues" dxfId="123" priority="109"/>
  </conditionalFormatting>
  <conditionalFormatting sqref="L164">
    <cfRule type="duplicateValues" dxfId="122" priority="110"/>
  </conditionalFormatting>
  <conditionalFormatting sqref="L132">
    <cfRule type="duplicateValues" dxfId="121" priority="107"/>
  </conditionalFormatting>
  <conditionalFormatting sqref="L132">
    <cfRule type="duplicateValues" dxfId="120" priority="108"/>
  </conditionalFormatting>
  <conditionalFormatting sqref="L133">
    <cfRule type="duplicateValues" dxfId="119" priority="106"/>
  </conditionalFormatting>
  <conditionalFormatting sqref="L111">
    <cfRule type="duplicateValues" dxfId="118" priority="104"/>
  </conditionalFormatting>
  <conditionalFormatting sqref="L111">
    <cfRule type="duplicateValues" dxfId="117" priority="105"/>
  </conditionalFormatting>
  <conditionalFormatting sqref="L247">
    <cfRule type="duplicateValues" dxfId="116" priority="103"/>
  </conditionalFormatting>
  <conditionalFormatting sqref="L245">
    <cfRule type="duplicateValues" dxfId="115" priority="101"/>
  </conditionalFormatting>
  <conditionalFormatting sqref="L245">
    <cfRule type="duplicateValues" dxfId="114" priority="102"/>
  </conditionalFormatting>
  <conditionalFormatting sqref="L234">
    <cfRule type="duplicateValues" dxfId="113" priority="99"/>
  </conditionalFormatting>
  <conditionalFormatting sqref="L234">
    <cfRule type="duplicateValues" dxfId="112" priority="100"/>
  </conditionalFormatting>
  <conditionalFormatting sqref="L85">
    <cfRule type="duplicateValues" dxfId="111" priority="97"/>
  </conditionalFormatting>
  <conditionalFormatting sqref="L85">
    <cfRule type="duplicateValues" dxfId="110" priority="98"/>
  </conditionalFormatting>
  <conditionalFormatting sqref="L233">
    <cfRule type="duplicateValues" dxfId="109" priority="95"/>
  </conditionalFormatting>
  <conditionalFormatting sqref="L233">
    <cfRule type="duplicateValues" dxfId="108" priority="96"/>
  </conditionalFormatting>
  <conditionalFormatting sqref="L220">
    <cfRule type="duplicateValues" dxfId="107" priority="94"/>
  </conditionalFormatting>
  <conditionalFormatting sqref="L109">
    <cfRule type="duplicateValues" dxfId="106" priority="92"/>
  </conditionalFormatting>
  <conditionalFormatting sqref="L109">
    <cfRule type="duplicateValues" dxfId="105" priority="93"/>
  </conditionalFormatting>
  <conditionalFormatting sqref="L183">
    <cfRule type="duplicateValues" dxfId="104" priority="91"/>
  </conditionalFormatting>
  <conditionalFormatting sqref="L176">
    <cfRule type="duplicateValues" dxfId="103" priority="90"/>
  </conditionalFormatting>
  <conditionalFormatting sqref="L210">
    <cfRule type="duplicateValues" dxfId="102" priority="88"/>
  </conditionalFormatting>
  <conditionalFormatting sqref="L210">
    <cfRule type="duplicateValues" dxfId="101" priority="89"/>
  </conditionalFormatting>
  <conditionalFormatting sqref="L99">
    <cfRule type="duplicateValues" dxfId="100" priority="86"/>
  </conditionalFormatting>
  <conditionalFormatting sqref="L99">
    <cfRule type="duplicateValues" dxfId="99" priority="87"/>
  </conditionalFormatting>
  <conditionalFormatting sqref="L117">
    <cfRule type="duplicateValues" dxfId="98" priority="84"/>
  </conditionalFormatting>
  <conditionalFormatting sqref="L117">
    <cfRule type="duplicateValues" dxfId="97" priority="85"/>
  </conditionalFormatting>
  <conditionalFormatting sqref="L252">
    <cfRule type="duplicateValues" dxfId="96" priority="83"/>
  </conditionalFormatting>
  <conditionalFormatting sqref="L108">
    <cfRule type="duplicateValues" dxfId="95" priority="81"/>
  </conditionalFormatting>
  <conditionalFormatting sqref="L108">
    <cfRule type="duplicateValues" dxfId="94" priority="82"/>
  </conditionalFormatting>
  <conditionalFormatting sqref="L127">
    <cfRule type="duplicateValues" dxfId="93" priority="80"/>
  </conditionalFormatting>
  <conditionalFormatting sqref="L153">
    <cfRule type="duplicateValues" dxfId="92" priority="78"/>
  </conditionalFormatting>
  <conditionalFormatting sqref="L153">
    <cfRule type="duplicateValues" dxfId="91" priority="79"/>
  </conditionalFormatting>
  <conditionalFormatting sqref="L137">
    <cfRule type="duplicateValues" dxfId="90" priority="77"/>
  </conditionalFormatting>
  <conditionalFormatting sqref="L206">
    <cfRule type="duplicateValues" dxfId="89" priority="76"/>
  </conditionalFormatting>
  <conditionalFormatting sqref="L196">
    <cfRule type="duplicateValues" dxfId="88" priority="74"/>
  </conditionalFormatting>
  <conditionalFormatting sqref="L196">
    <cfRule type="duplicateValues" dxfId="87" priority="75"/>
  </conditionalFormatting>
  <conditionalFormatting sqref="L195">
    <cfRule type="duplicateValues" dxfId="86" priority="72"/>
  </conditionalFormatting>
  <conditionalFormatting sqref="L195">
    <cfRule type="duplicateValues" dxfId="85" priority="73"/>
  </conditionalFormatting>
  <conditionalFormatting sqref="L158">
    <cfRule type="duplicateValues" dxfId="84" priority="70"/>
  </conditionalFormatting>
  <conditionalFormatting sqref="L158">
    <cfRule type="duplicateValues" dxfId="83" priority="71"/>
  </conditionalFormatting>
  <conditionalFormatting sqref="L155">
    <cfRule type="duplicateValues" dxfId="82" priority="68"/>
  </conditionalFormatting>
  <conditionalFormatting sqref="L155">
    <cfRule type="duplicateValues" dxfId="81" priority="69"/>
  </conditionalFormatting>
  <conditionalFormatting sqref="L116">
    <cfRule type="duplicateValues" dxfId="80" priority="66"/>
  </conditionalFormatting>
  <conditionalFormatting sqref="L116">
    <cfRule type="duplicateValues" dxfId="79" priority="67"/>
  </conditionalFormatting>
  <conditionalFormatting sqref="L159">
    <cfRule type="duplicateValues" dxfId="78" priority="64"/>
  </conditionalFormatting>
  <conditionalFormatting sqref="L159">
    <cfRule type="duplicateValues" dxfId="77" priority="65"/>
  </conditionalFormatting>
  <conditionalFormatting sqref="L30">
    <cfRule type="duplicateValues" dxfId="76" priority="62"/>
  </conditionalFormatting>
  <conditionalFormatting sqref="M30">
    <cfRule type="duplicateValues" dxfId="75" priority="63"/>
  </conditionalFormatting>
  <conditionalFormatting sqref="L43:M43">
    <cfRule type="duplicateValues" dxfId="74" priority="59"/>
  </conditionalFormatting>
  <conditionalFormatting sqref="L43">
    <cfRule type="duplicateValues" dxfId="73" priority="60"/>
  </conditionalFormatting>
  <conditionalFormatting sqref="M43">
    <cfRule type="duplicateValues" dxfId="72" priority="61"/>
  </conditionalFormatting>
  <conditionalFormatting sqref="L53:M53">
    <cfRule type="duplicateValues" dxfId="71" priority="56"/>
  </conditionalFormatting>
  <conditionalFormatting sqref="L53">
    <cfRule type="duplicateValues" dxfId="70" priority="57"/>
  </conditionalFormatting>
  <conditionalFormatting sqref="M53">
    <cfRule type="duplicateValues" dxfId="69" priority="58"/>
  </conditionalFormatting>
  <conditionalFormatting sqref="L93">
    <cfRule type="duplicateValues" dxfId="68" priority="54"/>
  </conditionalFormatting>
  <conditionalFormatting sqref="M93">
    <cfRule type="duplicateValues" dxfId="67" priority="55"/>
  </conditionalFormatting>
  <conditionalFormatting sqref="L114:M114">
    <cfRule type="duplicateValues" dxfId="66" priority="51"/>
  </conditionalFormatting>
  <conditionalFormatting sqref="L114">
    <cfRule type="duplicateValues" dxfId="65" priority="52"/>
  </conditionalFormatting>
  <conditionalFormatting sqref="M114">
    <cfRule type="duplicateValues" dxfId="64" priority="53"/>
  </conditionalFormatting>
  <conditionalFormatting sqref="L118">
    <cfRule type="duplicateValues" dxfId="63" priority="48"/>
  </conditionalFormatting>
  <conditionalFormatting sqref="M118">
    <cfRule type="duplicateValues" dxfId="62" priority="47"/>
  </conditionalFormatting>
  <conditionalFormatting sqref="L118">
    <cfRule type="duplicateValues" dxfId="61" priority="49"/>
  </conditionalFormatting>
  <conditionalFormatting sqref="M118">
    <cfRule type="duplicateValues" dxfId="60" priority="50"/>
  </conditionalFormatting>
  <conditionalFormatting sqref="M118">
    <cfRule type="duplicateValues" dxfId="59" priority="46"/>
  </conditionalFormatting>
  <conditionalFormatting sqref="L144:M144">
    <cfRule type="duplicateValues" dxfId="58" priority="43"/>
  </conditionalFormatting>
  <conditionalFormatting sqref="L144">
    <cfRule type="duplicateValues" dxfId="57" priority="44"/>
  </conditionalFormatting>
  <conditionalFormatting sqref="M144">
    <cfRule type="duplicateValues" dxfId="56" priority="45"/>
  </conditionalFormatting>
  <conditionalFormatting sqref="L172:M172">
    <cfRule type="duplicateValues" dxfId="55" priority="40"/>
  </conditionalFormatting>
  <conditionalFormatting sqref="L172">
    <cfRule type="duplicateValues" dxfId="54" priority="41"/>
  </conditionalFormatting>
  <conditionalFormatting sqref="M172">
    <cfRule type="duplicateValues" dxfId="53" priority="42"/>
  </conditionalFormatting>
  <conditionalFormatting sqref="L179:M179">
    <cfRule type="duplicateValues" dxfId="52" priority="37"/>
  </conditionalFormatting>
  <conditionalFormatting sqref="L179">
    <cfRule type="duplicateValues" dxfId="51" priority="38"/>
  </conditionalFormatting>
  <conditionalFormatting sqref="M179">
    <cfRule type="duplicateValues" dxfId="50" priority="39"/>
  </conditionalFormatting>
  <conditionalFormatting sqref="L207:M207">
    <cfRule type="duplicateValues" dxfId="49" priority="34"/>
  </conditionalFormatting>
  <conditionalFormatting sqref="L207">
    <cfRule type="duplicateValues" dxfId="48" priority="35"/>
  </conditionalFormatting>
  <conditionalFormatting sqref="M207">
    <cfRule type="duplicateValues" dxfId="47" priority="36"/>
  </conditionalFormatting>
  <conditionalFormatting sqref="L211:M211">
    <cfRule type="duplicateValues" dxfId="46" priority="31"/>
  </conditionalFormatting>
  <conditionalFormatting sqref="L211">
    <cfRule type="duplicateValues" dxfId="45" priority="32"/>
  </conditionalFormatting>
  <conditionalFormatting sqref="M211">
    <cfRule type="duplicateValues" dxfId="44" priority="33"/>
  </conditionalFormatting>
  <conditionalFormatting sqref="L213">
    <cfRule type="duplicateValues" dxfId="43" priority="29"/>
  </conditionalFormatting>
  <conditionalFormatting sqref="M213">
    <cfRule type="duplicateValues" dxfId="42" priority="30"/>
  </conditionalFormatting>
  <conditionalFormatting sqref="M213">
    <cfRule type="duplicateValues" dxfId="41" priority="28"/>
  </conditionalFormatting>
  <conditionalFormatting sqref="L215">
    <cfRule type="duplicateValues" dxfId="40" priority="26"/>
  </conditionalFormatting>
  <conditionalFormatting sqref="M215">
    <cfRule type="duplicateValues" dxfId="39" priority="27"/>
  </conditionalFormatting>
  <conditionalFormatting sqref="M215">
    <cfRule type="duplicateValues" dxfId="38" priority="25"/>
  </conditionalFormatting>
  <conditionalFormatting sqref="L217:M217">
    <cfRule type="duplicateValues" dxfId="37" priority="22"/>
  </conditionalFormatting>
  <conditionalFormatting sqref="L217">
    <cfRule type="duplicateValues" dxfId="36" priority="23"/>
  </conditionalFormatting>
  <conditionalFormatting sqref="M217">
    <cfRule type="duplicateValues" dxfId="35" priority="24"/>
  </conditionalFormatting>
  <conditionalFormatting sqref="L249">
    <cfRule type="duplicateValues" dxfId="34" priority="20"/>
  </conditionalFormatting>
  <conditionalFormatting sqref="M249">
    <cfRule type="duplicateValues" dxfId="33" priority="21"/>
  </conditionalFormatting>
  <conditionalFormatting sqref="L63">
    <cfRule type="duplicateValues" dxfId="32" priority="18"/>
  </conditionalFormatting>
  <conditionalFormatting sqref="L63">
    <cfRule type="duplicateValues" dxfId="31" priority="19"/>
  </conditionalFormatting>
  <conditionalFormatting sqref="M73">
    <cfRule type="duplicateValues" dxfId="30" priority="16"/>
  </conditionalFormatting>
  <conditionalFormatting sqref="N73">
    <cfRule type="duplicateValues" dxfId="29" priority="17"/>
  </conditionalFormatting>
  <conditionalFormatting sqref="A185:B185">
    <cfRule type="duplicateValues" dxfId="28" priority="13"/>
  </conditionalFormatting>
  <conditionalFormatting sqref="W185">
    <cfRule type="duplicateValues" dxfId="27" priority="12"/>
  </conditionalFormatting>
  <conditionalFormatting sqref="M185">
    <cfRule type="duplicateValues" dxfId="26" priority="14"/>
  </conditionalFormatting>
  <conditionalFormatting sqref="N185">
    <cfRule type="duplicateValues" dxfId="25" priority="15"/>
  </conditionalFormatting>
  <conditionalFormatting sqref="A243:B243">
    <cfRule type="duplicateValues" dxfId="24" priority="10"/>
  </conditionalFormatting>
  <conditionalFormatting sqref="V243">
    <cfRule type="duplicateValues" dxfId="23" priority="11"/>
  </conditionalFormatting>
  <conditionalFormatting sqref="L243">
    <cfRule type="duplicateValues" dxfId="22" priority="8"/>
  </conditionalFormatting>
  <conditionalFormatting sqref="M243">
    <cfRule type="duplicateValues" dxfId="21" priority="9"/>
  </conditionalFormatting>
  <conditionalFormatting sqref="M243">
    <cfRule type="duplicateValues" dxfId="20" priority="7"/>
  </conditionalFormatting>
  <conditionalFormatting sqref="A255:B256 A258:B259 A261:B261">
    <cfRule type="duplicateValues" dxfId="19" priority="3"/>
  </conditionalFormatting>
  <conditionalFormatting sqref="V255:V261">
    <cfRule type="duplicateValues" dxfId="18" priority="4"/>
  </conditionalFormatting>
  <conditionalFormatting sqref="L255:L256 L258:L259 L261">
    <cfRule type="duplicateValues" dxfId="17" priority="5"/>
  </conditionalFormatting>
  <conditionalFormatting sqref="M255:M256 M258:M259 M261">
    <cfRule type="duplicateValues" dxfId="16" priority="6"/>
  </conditionalFormatting>
  <conditionalFormatting sqref="L203 L170 L124:L126 L6 L17 L10 L193 L238:L240 L134:L135 L113 L86 L222:L224 L110 L190 L177 L219 L102 L119 L128:L130 L156 L139:L140 L209 L197 L161 L32 L45 L95:L96 L115 L146:L148 L175 L181 L65 L76 L244 L21 L24 L28 L36:L37 L39 L47 L51 L59 L68:L70 L78 L80 L82 L90 L104 L106 L143 L150:L151 L199 L205 L227:L229 L231 L242">
    <cfRule type="duplicateValues" dxfId="15" priority="146"/>
  </conditionalFormatting>
  <conditionalFormatting sqref="V251:V254 V6 V17:V51 V10:V12 V53:V72 V76:V184 V190:V242 V244:V249">
    <cfRule type="duplicateValues" dxfId="14" priority="147"/>
  </conditionalFormatting>
  <conditionalFormatting sqref="L7 L13 L15:M15">
    <cfRule type="duplicateValues" dxfId="13" priority="148"/>
  </conditionalFormatting>
  <conditionalFormatting sqref="L253">
    <cfRule type="duplicateValues" dxfId="12" priority="149"/>
  </conditionalFormatting>
  <conditionalFormatting sqref="M253">
    <cfRule type="duplicateValues" dxfId="11" priority="150"/>
  </conditionalFormatting>
  <conditionalFormatting sqref="L151:M151">
    <cfRule type="duplicateValues" dxfId="10" priority="151"/>
  </conditionalFormatting>
  <conditionalFormatting sqref="L73">
    <cfRule type="duplicateValues" dxfId="9" priority="152"/>
  </conditionalFormatting>
  <conditionalFormatting sqref="L185:N185">
    <cfRule type="duplicateValues" dxfId="8" priority="153"/>
  </conditionalFormatting>
  <conditionalFormatting sqref="L185">
    <cfRule type="duplicateValues" dxfId="7" priority="154"/>
  </conditionalFormatting>
  <conditionalFormatting sqref="L244:M244 M166 L156:M156 M164 M245 M84:M85 M153 M155 M158:M159 M63 L10:M10 L170:M170 L96:M96 L150:M150 L32:M32 L47:M47 L76:M76 L39:M39 L45:M45 L51:M51 L59:M59 L82:M82 L21:M21 L65:M65 L80:M80 L90:M90 L6:L7 L68:L69">
    <cfRule type="duplicateValues" dxfId="6" priority="155"/>
  </conditionalFormatting>
  <conditionalFormatting sqref="M123">
    <cfRule type="duplicateValues" dxfId="5" priority="2"/>
  </conditionalFormatting>
  <conditionalFormatting sqref="L123">
    <cfRule type="duplicateValues" dxfId="4" priority="1"/>
  </conditionalFormatting>
  <conditionalFormatting sqref="A73:B75">
    <cfRule type="duplicateValues" dxfId="3" priority="156"/>
  </conditionalFormatting>
  <conditionalFormatting sqref="W73:W75">
    <cfRule type="duplicateValues" dxfId="2" priority="157"/>
  </conditionalFormatting>
  <conditionalFormatting sqref="A185:B189">
    <cfRule type="duplicateValues" dxfId="1" priority="158"/>
  </conditionalFormatting>
  <conditionalFormatting sqref="W185:W189">
    <cfRule type="duplicateValues" dxfId="0" priority="159"/>
  </conditionalFormatting>
  <pageMargins left="0.19685039370078741" right="0.19685039370078741" top="0.26" bottom="0.23622047244094491" header="0.28999999999999998" footer="0.31496062992125984"/>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157"/>
  <sheetViews>
    <sheetView showZeros="0" zoomScale="55" zoomScaleNormal="55" zoomScaleSheetLayoutView="20" workbookViewId="0">
      <selection activeCell="W9" sqref="W9"/>
    </sheetView>
  </sheetViews>
  <sheetFormatPr defaultColWidth="9.140625" defaultRowHeight="16.5" x14ac:dyDescent="0.25"/>
  <cols>
    <col min="1" max="1" width="7.140625" style="289" customWidth="1"/>
    <col min="2" max="2" width="24.85546875" style="289" customWidth="1"/>
    <col min="3" max="3" width="7.5703125" style="290" customWidth="1"/>
    <col min="4" max="4" width="7.140625" style="290" customWidth="1"/>
    <col min="5" max="5" width="12.28515625" style="290" customWidth="1"/>
    <col min="6" max="6" width="11.28515625" style="290" customWidth="1"/>
    <col min="7" max="7" width="7.5703125" style="291" customWidth="1"/>
    <col min="8" max="8" width="11.28515625" style="252" customWidth="1"/>
    <col min="9" max="9" width="11.140625" style="252" customWidth="1"/>
    <col min="10" max="10" width="9" style="252" customWidth="1"/>
    <col min="11" max="11" width="11.7109375" style="252" customWidth="1"/>
    <col min="12" max="12" width="10.140625" style="292" customWidth="1"/>
    <col min="13" max="13" width="25.28515625" style="293" customWidth="1"/>
    <col min="14" max="14" width="29.140625" style="293" customWidth="1"/>
    <col min="15" max="15" width="13.7109375" style="289" customWidth="1"/>
    <col min="16" max="16" width="14.28515625" style="293" customWidth="1"/>
    <col min="17" max="17" width="14.7109375" style="293" customWidth="1"/>
    <col min="18" max="18" width="13.7109375" style="293" customWidth="1"/>
    <col min="19" max="16384" width="9.140625" style="252"/>
  </cols>
  <sheetData>
    <row r="1" spans="1:18" ht="34.5" customHeight="1" x14ac:dyDescent="0.25">
      <c r="A1" s="375" t="s">
        <v>1857</v>
      </c>
      <c r="B1" s="375"/>
      <c r="C1" s="375"/>
      <c r="D1" s="375"/>
      <c r="E1" s="375"/>
      <c r="F1" s="375"/>
      <c r="G1" s="375"/>
      <c r="H1" s="375"/>
      <c r="I1" s="375"/>
      <c r="J1" s="375"/>
      <c r="K1" s="375"/>
      <c r="L1" s="375"/>
      <c r="M1" s="375"/>
      <c r="N1" s="375"/>
      <c r="O1" s="375"/>
      <c r="P1" s="375"/>
      <c r="Q1" s="375"/>
      <c r="R1" s="375"/>
    </row>
    <row r="2" spans="1:18" s="253" customFormat="1" ht="88.15" customHeight="1" x14ac:dyDescent="0.25">
      <c r="A2" s="376"/>
      <c r="B2" s="376"/>
      <c r="C2" s="376"/>
      <c r="D2" s="376"/>
      <c r="E2" s="376"/>
      <c r="F2" s="376"/>
      <c r="G2" s="376"/>
      <c r="H2" s="376"/>
      <c r="I2" s="376"/>
      <c r="J2" s="376"/>
      <c r="K2" s="376"/>
      <c r="L2" s="376"/>
      <c r="M2" s="376"/>
      <c r="N2" s="376"/>
      <c r="O2" s="376"/>
      <c r="P2" s="376"/>
      <c r="Q2" s="376"/>
      <c r="R2" s="376"/>
    </row>
    <row r="3" spans="1:18" s="254" customFormat="1" ht="41.45" customHeight="1" x14ac:dyDescent="0.25">
      <c r="A3" s="477" t="s">
        <v>737</v>
      </c>
      <c r="B3" s="477" t="s">
        <v>738</v>
      </c>
      <c r="C3" s="396" t="s">
        <v>1</v>
      </c>
      <c r="D3" s="396" t="s">
        <v>2</v>
      </c>
      <c r="E3" s="396" t="s">
        <v>3</v>
      </c>
      <c r="F3" s="396" t="s">
        <v>739</v>
      </c>
      <c r="G3" s="478" t="s">
        <v>740</v>
      </c>
      <c r="H3" s="396" t="s">
        <v>5</v>
      </c>
      <c r="I3" s="396" t="s">
        <v>6</v>
      </c>
      <c r="J3" s="396"/>
      <c r="K3" s="396" t="s">
        <v>11</v>
      </c>
      <c r="L3" s="479" t="s">
        <v>7</v>
      </c>
      <c r="M3" s="390" t="s">
        <v>741</v>
      </c>
      <c r="N3" s="391"/>
      <c r="O3" s="391"/>
      <c r="P3" s="391"/>
      <c r="Q3" s="392"/>
      <c r="R3" s="368" t="s">
        <v>21</v>
      </c>
    </row>
    <row r="4" spans="1:18" s="254" customFormat="1" ht="75.599999999999994" customHeight="1" x14ac:dyDescent="0.25">
      <c r="A4" s="477"/>
      <c r="B4" s="477"/>
      <c r="C4" s="396"/>
      <c r="D4" s="396"/>
      <c r="E4" s="396"/>
      <c r="F4" s="396"/>
      <c r="G4" s="478"/>
      <c r="H4" s="396"/>
      <c r="I4" s="396"/>
      <c r="J4" s="396"/>
      <c r="K4" s="396"/>
      <c r="L4" s="479"/>
      <c r="M4" s="371" t="s">
        <v>951</v>
      </c>
      <c r="N4" s="371" t="s">
        <v>743</v>
      </c>
      <c r="O4" s="371" t="s">
        <v>744</v>
      </c>
      <c r="P4" s="371" t="s">
        <v>1389</v>
      </c>
      <c r="Q4" s="373" t="s">
        <v>746</v>
      </c>
      <c r="R4" s="369"/>
    </row>
    <row r="5" spans="1:18" s="254" customFormat="1" ht="87.6" customHeight="1" x14ac:dyDescent="0.25">
      <c r="A5" s="477"/>
      <c r="B5" s="477"/>
      <c r="C5" s="396"/>
      <c r="D5" s="396"/>
      <c r="E5" s="396"/>
      <c r="F5" s="396"/>
      <c r="G5" s="478"/>
      <c r="H5" s="396"/>
      <c r="I5" s="114" t="s">
        <v>9</v>
      </c>
      <c r="J5" s="114" t="s">
        <v>10</v>
      </c>
      <c r="K5" s="396"/>
      <c r="L5" s="479"/>
      <c r="M5" s="372"/>
      <c r="N5" s="372"/>
      <c r="O5" s="372"/>
      <c r="P5" s="372"/>
      <c r="Q5" s="374"/>
      <c r="R5" s="370"/>
    </row>
    <row r="6" spans="1:18" s="258" customFormat="1" ht="23.45" hidden="1" customHeight="1" x14ac:dyDescent="0.25">
      <c r="A6" s="255">
        <v>-1</v>
      </c>
      <c r="B6" s="255" t="s">
        <v>748</v>
      </c>
      <c r="C6" s="255" t="s">
        <v>749</v>
      </c>
      <c r="D6" s="255" t="s">
        <v>749</v>
      </c>
      <c r="E6" s="255" t="s">
        <v>751</v>
      </c>
      <c r="F6" s="255" t="s">
        <v>752</v>
      </c>
      <c r="G6" s="255" t="s">
        <v>753</v>
      </c>
      <c r="H6" s="255" t="s">
        <v>754</v>
      </c>
      <c r="I6" s="255" t="s">
        <v>755</v>
      </c>
      <c r="J6" s="255" t="s">
        <v>756</v>
      </c>
      <c r="K6" s="255" t="s">
        <v>757</v>
      </c>
      <c r="L6" s="255" t="s">
        <v>758</v>
      </c>
      <c r="M6" s="256"/>
      <c r="N6" s="256"/>
      <c r="O6" s="257"/>
      <c r="P6" s="256"/>
      <c r="Q6" s="256"/>
      <c r="R6" s="256"/>
    </row>
    <row r="7" spans="1:18" s="268" customFormat="1" ht="55.9" customHeight="1" x14ac:dyDescent="0.25">
      <c r="A7" s="259">
        <v>1</v>
      </c>
      <c r="B7" s="260" t="s">
        <v>1390</v>
      </c>
      <c r="C7" s="261">
        <v>63</v>
      </c>
      <c r="D7" s="261">
        <v>375</v>
      </c>
      <c r="E7" s="261" t="s">
        <v>1391</v>
      </c>
      <c r="F7" s="261" t="s">
        <v>761</v>
      </c>
      <c r="G7" s="262" t="s">
        <v>23</v>
      </c>
      <c r="H7" s="263">
        <v>350.3</v>
      </c>
      <c r="I7" s="263">
        <v>311.7</v>
      </c>
      <c r="J7" s="263">
        <v>38.600000000000023</v>
      </c>
      <c r="K7" s="263">
        <v>350.3</v>
      </c>
      <c r="L7" s="263">
        <v>0</v>
      </c>
      <c r="M7" s="264" t="s">
        <v>1392</v>
      </c>
      <c r="N7" s="265" t="s">
        <v>1393</v>
      </c>
      <c r="O7" s="266">
        <v>675</v>
      </c>
      <c r="P7" s="267">
        <v>324.7</v>
      </c>
      <c r="Q7" s="265" t="s">
        <v>1394</v>
      </c>
      <c r="R7" s="266"/>
    </row>
    <row r="8" spans="1:18" s="268" customFormat="1" ht="55.9" customHeight="1" x14ac:dyDescent="0.25">
      <c r="A8" s="259">
        <v>2</v>
      </c>
      <c r="B8" s="260" t="s">
        <v>1395</v>
      </c>
      <c r="C8" s="261">
        <v>63</v>
      </c>
      <c r="D8" s="261">
        <v>306</v>
      </c>
      <c r="E8" s="261" t="s">
        <v>1391</v>
      </c>
      <c r="F8" s="261" t="s">
        <v>761</v>
      </c>
      <c r="G8" s="262" t="s">
        <v>23</v>
      </c>
      <c r="H8" s="263">
        <v>201.2</v>
      </c>
      <c r="I8" s="263">
        <v>201.2</v>
      </c>
      <c r="J8" s="263">
        <v>0</v>
      </c>
      <c r="K8" s="263">
        <v>201.2</v>
      </c>
      <c r="L8" s="263">
        <v>0</v>
      </c>
      <c r="M8" s="269" t="s">
        <v>1396</v>
      </c>
      <c r="N8" s="265" t="s">
        <v>1397</v>
      </c>
      <c r="O8" s="266">
        <v>380</v>
      </c>
      <c r="P8" s="267">
        <v>178.8</v>
      </c>
      <c r="Q8" s="265" t="s">
        <v>1394</v>
      </c>
      <c r="R8" s="266"/>
    </row>
    <row r="9" spans="1:18" s="268" customFormat="1" ht="55.9" customHeight="1" x14ac:dyDescent="0.25">
      <c r="A9" s="480">
        <v>3</v>
      </c>
      <c r="B9" s="483" t="s">
        <v>1398</v>
      </c>
      <c r="C9" s="261">
        <v>55</v>
      </c>
      <c r="D9" s="261">
        <v>234</v>
      </c>
      <c r="E9" s="261" t="s">
        <v>1391</v>
      </c>
      <c r="F9" s="261" t="s">
        <v>761</v>
      </c>
      <c r="G9" s="262" t="s">
        <v>23</v>
      </c>
      <c r="H9" s="263">
        <v>133.19999999999999</v>
      </c>
      <c r="I9" s="263">
        <v>44.3</v>
      </c>
      <c r="J9" s="263"/>
      <c r="K9" s="263">
        <v>44.3</v>
      </c>
      <c r="L9" s="263">
        <v>88.899999999999991</v>
      </c>
      <c r="M9" s="487" t="s">
        <v>1399</v>
      </c>
      <c r="N9" s="371" t="s">
        <v>1400</v>
      </c>
      <c r="O9" s="373">
        <v>626</v>
      </c>
      <c r="P9" s="489">
        <v>308.50000000000006</v>
      </c>
      <c r="Q9" s="371" t="s">
        <v>1394</v>
      </c>
      <c r="R9" s="266"/>
    </row>
    <row r="10" spans="1:18" s="268" customFormat="1" ht="55.9" customHeight="1" x14ac:dyDescent="0.25">
      <c r="A10" s="482"/>
      <c r="B10" s="485"/>
      <c r="C10" s="261">
        <v>63</v>
      </c>
      <c r="D10" s="261">
        <v>373</v>
      </c>
      <c r="E10" s="261" t="s">
        <v>1391</v>
      </c>
      <c r="F10" s="261" t="s">
        <v>761</v>
      </c>
      <c r="G10" s="262" t="s">
        <v>23</v>
      </c>
      <c r="H10" s="263">
        <v>273.2</v>
      </c>
      <c r="I10" s="263">
        <v>273.2</v>
      </c>
      <c r="J10" s="263">
        <v>0</v>
      </c>
      <c r="K10" s="263">
        <v>273.2</v>
      </c>
      <c r="L10" s="263">
        <v>0</v>
      </c>
      <c r="M10" s="488"/>
      <c r="N10" s="372"/>
      <c r="O10" s="374"/>
      <c r="P10" s="490"/>
      <c r="Q10" s="372"/>
      <c r="R10" s="266"/>
    </row>
    <row r="11" spans="1:18" s="268" customFormat="1" ht="63.6" customHeight="1" x14ac:dyDescent="0.25">
      <c r="A11" s="480">
        <v>4</v>
      </c>
      <c r="B11" s="483" t="s">
        <v>1401</v>
      </c>
      <c r="C11" s="261">
        <v>63</v>
      </c>
      <c r="D11" s="261">
        <v>372</v>
      </c>
      <c r="E11" s="261" t="s">
        <v>1391</v>
      </c>
      <c r="F11" s="261" t="s">
        <v>761</v>
      </c>
      <c r="G11" s="262" t="s">
        <v>23</v>
      </c>
      <c r="H11" s="263">
        <v>176</v>
      </c>
      <c r="I11" s="263">
        <v>176</v>
      </c>
      <c r="J11" s="263">
        <v>0</v>
      </c>
      <c r="K11" s="263">
        <v>176</v>
      </c>
      <c r="L11" s="263">
        <v>0</v>
      </c>
      <c r="M11" s="483" t="s">
        <v>1402</v>
      </c>
      <c r="N11" s="483" t="s">
        <v>1403</v>
      </c>
      <c r="O11" s="483">
        <v>344</v>
      </c>
      <c r="P11" s="486">
        <v>147.79999999999998</v>
      </c>
      <c r="Q11" s="483" t="s">
        <v>1394</v>
      </c>
      <c r="R11" s="266"/>
    </row>
    <row r="12" spans="1:18" s="270" customFormat="1" ht="55.9" customHeight="1" x14ac:dyDescent="0.25">
      <c r="A12" s="481"/>
      <c r="B12" s="484"/>
      <c r="C12" s="261">
        <v>63</v>
      </c>
      <c r="D12" s="261">
        <v>371</v>
      </c>
      <c r="E12" s="261" t="s">
        <v>1391</v>
      </c>
      <c r="F12" s="261" t="s">
        <v>761</v>
      </c>
      <c r="G12" s="262" t="s">
        <v>23</v>
      </c>
      <c r="H12" s="263">
        <v>17.399999999999999</v>
      </c>
      <c r="I12" s="263">
        <v>17.399999999999999</v>
      </c>
      <c r="J12" s="263">
        <v>0</v>
      </c>
      <c r="K12" s="263">
        <v>17.399999999999999</v>
      </c>
      <c r="L12" s="263">
        <v>0</v>
      </c>
      <c r="M12" s="484"/>
      <c r="N12" s="484"/>
      <c r="O12" s="484"/>
      <c r="P12" s="484"/>
      <c r="Q12" s="484"/>
      <c r="R12" s="266"/>
    </row>
    <row r="13" spans="1:18" s="270" customFormat="1" ht="55.9" customHeight="1" x14ac:dyDescent="0.25">
      <c r="A13" s="482"/>
      <c r="B13" s="485"/>
      <c r="C13" s="261">
        <v>55</v>
      </c>
      <c r="D13" s="261">
        <v>303</v>
      </c>
      <c r="E13" s="261" t="s">
        <v>1391</v>
      </c>
      <c r="F13" s="261" t="s">
        <v>761</v>
      </c>
      <c r="G13" s="262" t="s">
        <v>23</v>
      </c>
      <c r="H13" s="263">
        <v>203.3</v>
      </c>
      <c r="I13" s="263">
        <v>2.8</v>
      </c>
      <c r="J13" s="263">
        <v>0</v>
      </c>
      <c r="K13" s="263">
        <v>2.8</v>
      </c>
      <c r="L13" s="263">
        <v>200.5</v>
      </c>
      <c r="M13" s="485"/>
      <c r="N13" s="485"/>
      <c r="O13" s="485"/>
      <c r="P13" s="485"/>
      <c r="Q13" s="485"/>
      <c r="R13" s="266"/>
    </row>
    <row r="14" spans="1:18" s="268" customFormat="1" ht="55.9" customHeight="1" x14ac:dyDescent="0.25">
      <c r="A14" s="259">
        <v>5</v>
      </c>
      <c r="B14" s="260" t="s">
        <v>1404</v>
      </c>
      <c r="C14" s="261">
        <v>63</v>
      </c>
      <c r="D14" s="261">
        <v>325</v>
      </c>
      <c r="E14" s="261" t="s">
        <v>1391</v>
      </c>
      <c r="F14" s="261" t="s">
        <v>761</v>
      </c>
      <c r="G14" s="262" t="s">
        <v>23</v>
      </c>
      <c r="H14" s="263">
        <v>245.1</v>
      </c>
      <c r="I14" s="263">
        <v>245.1</v>
      </c>
      <c r="J14" s="263">
        <v>0</v>
      </c>
      <c r="K14" s="263">
        <v>245.1</v>
      </c>
      <c r="L14" s="263">
        <v>0</v>
      </c>
      <c r="M14" s="264" t="s">
        <v>1405</v>
      </c>
      <c r="N14" s="265" t="s">
        <v>1406</v>
      </c>
      <c r="O14" s="266">
        <v>533</v>
      </c>
      <c r="P14" s="267">
        <v>287.89999999999998</v>
      </c>
      <c r="Q14" s="265" t="s">
        <v>1394</v>
      </c>
      <c r="R14" s="266"/>
    </row>
    <row r="15" spans="1:18" s="268" customFormat="1" ht="55.9" customHeight="1" x14ac:dyDescent="0.25">
      <c r="A15" s="491">
        <v>6</v>
      </c>
      <c r="B15" s="477" t="s">
        <v>1407</v>
      </c>
      <c r="C15" s="261">
        <v>63</v>
      </c>
      <c r="D15" s="261">
        <v>262</v>
      </c>
      <c r="E15" s="261" t="s">
        <v>1391</v>
      </c>
      <c r="F15" s="261" t="s">
        <v>761</v>
      </c>
      <c r="G15" s="262" t="s">
        <v>23</v>
      </c>
      <c r="H15" s="263">
        <v>204</v>
      </c>
      <c r="I15" s="263">
        <v>204</v>
      </c>
      <c r="J15" s="263">
        <v>0</v>
      </c>
      <c r="K15" s="263">
        <v>204</v>
      </c>
      <c r="L15" s="263">
        <v>0</v>
      </c>
      <c r="M15" s="477" t="s">
        <v>1408</v>
      </c>
      <c r="N15" s="477" t="s">
        <v>1409</v>
      </c>
      <c r="O15" s="477">
        <v>484</v>
      </c>
      <c r="P15" s="492">
        <v>135</v>
      </c>
      <c r="Q15" s="477" t="s">
        <v>1394</v>
      </c>
      <c r="R15" s="266"/>
    </row>
    <row r="16" spans="1:18" s="268" customFormat="1" ht="55.9" customHeight="1" x14ac:dyDescent="0.25">
      <c r="A16" s="477"/>
      <c r="B16" s="477"/>
      <c r="C16" s="261">
        <v>55</v>
      </c>
      <c r="D16" s="261">
        <v>400</v>
      </c>
      <c r="E16" s="261" t="s">
        <v>1391</v>
      </c>
      <c r="F16" s="261" t="s">
        <v>761</v>
      </c>
      <c r="G16" s="262" t="s">
        <v>23</v>
      </c>
      <c r="H16" s="263">
        <v>145</v>
      </c>
      <c r="I16" s="263">
        <v>145</v>
      </c>
      <c r="J16" s="263">
        <v>0</v>
      </c>
      <c r="K16" s="263">
        <v>145</v>
      </c>
      <c r="L16" s="263">
        <v>0</v>
      </c>
      <c r="M16" s="477"/>
      <c r="N16" s="477"/>
      <c r="O16" s="477"/>
      <c r="P16" s="477"/>
      <c r="Q16" s="477"/>
      <c r="R16" s="266"/>
    </row>
    <row r="17" spans="1:18" s="268" customFormat="1" ht="55.9" customHeight="1" x14ac:dyDescent="0.25">
      <c r="A17" s="259">
        <v>7</v>
      </c>
      <c r="B17" s="260" t="s">
        <v>1410</v>
      </c>
      <c r="C17" s="261">
        <v>55</v>
      </c>
      <c r="D17" s="261">
        <v>400</v>
      </c>
      <c r="E17" s="261" t="s">
        <v>1391</v>
      </c>
      <c r="F17" s="261" t="s">
        <v>761</v>
      </c>
      <c r="G17" s="262" t="s">
        <v>23</v>
      </c>
      <c r="H17" s="263">
        <v>169.4</v>
      </c>
      <c r="I17" s="263">
        <v>169.4</v>
      </c>
      <c r="J17" s="263">
        <v>0</v>
      </c>
      <c r="K17" s="263">
        <v>169.4</v>
      </c>
      <c r="L17" s="263">
        <v>0</v>
      </c>
      <c r="M17" s="271" t="s">
        <v>1411</v>
      </c>
      <c r="N17" s="265" t="s">
        <v>1412</v>
      </c>
      <c r="O17" s="266">
        <v>654</v>
      </c>
      <c r="P17" s="267">
        <v>484.6</v>
      </c>
      <c r="Q17" s="265" t="s">
        <v>1394</v>
      </c>
      <c r="R17" s="266"/>
    </row>
    <row r="18" spans="1:18" s="268" customFormat="1" ht="55.9" customHeight="1" x14ac:dyDescent="0.25">
      <c r="A18" s="491">
        <v>8</v>
      </c>
      <c r="B18" s="477" t="s">
        <v>1413</v>
      </c>
      <c r="C18" s="261">
        <v>55</v>
      </c>
      <c r="D18" s="261">
        <v>400</v>
      </c>
      <c r="E18" s="261" t="s">
        <v>1391</v>
      </c>
      <c r="F18" s="261" t="s">
        <v>761</v>
      </c>
      <c r="G18" s="262" t="s">
        <v>23</v>
      </c>
      <c r="H18" s="263">
        <v>110</v>
      </c>
      <c r="I18" s="263">
        <v>110</v>
      </c>
      <c r="J18" s="263">
        <v>0</v>
      </c>
      <c r="K18" s="263">
        <v>110</v>
      </c>
      <c r="L18" s="263">
        <v>0</v>
      </c>
      <c r="M18" s="477" t="s">
        <v>1413</v>
      </c>
      <c r="N18" s="477" t="s">
        <v>1414</v>
      </c>
      <c r="O18" s="477">
        <v>387</v>
      </c>
      <c r="P18" s="492">
        <v>88.9</v>
      </c>
      <c r="Q18" s="477" t="s">
        <v>1394</v>
      </c>
      <c r="R18" s="266"/>
    </row>
    <row r="19" spans="1:18" s="268" customFormat="1" ht="55.9" customHeight="1" x14ac:dyDescent="0.25">
      <c r="A19" s="477"/>
      <c r="B19" s="477"/>
      <c r="C19" s="261">
        <v>63</v>
      </c>
      <c r="D19" s="261">
        <v>289</v>
      </c>
      <c r="E19" s="261" t="s">
        <v>1391</v>
      </c>
      <c r="F19" s="261" t="s">
        <v>761</v>
      </c>
      <c r="G19" s="262" t="s">
        <v>23</v>
      </c>
      <c r="H19" s="263">
        <v>188.1</v>
      </c>
      <c r="I19" s="263">
        <v>188.1</v>
      </c>
      <c r="J19" s="263">
        <v>0</v>
      </c>
      <c r="K19" s="263">
        <v>188.1</v>
      </c>
      <c r="L19" s="263">
        <v>0</v>
      </c>
      <c r="M19" s="477"/>
      <c r="N19" s="477"/>
      <c r="O19" s="477"/>
      <c r="P19" s="477"/>
      <c r="Q19" s="477"/>
      <c r="R19" s="266"/>
    </row>
    <row r="20" spans="1:18" s="268" customFormat="1" ht="55.9" customHeight="1" x14ac:dyDescent="0.25">
      <c r="A20" s="259">
        <v>9</v>
      </c>
      <c r="B20" s="260" t="s">
        <v>1415</v>
      </c>
      <c r="C20" s="261">
        <v>63</v>
      </c>
      <c r="D20" s="261">
        <v>287</v>
      </c>
      <c r="E20" s="261" t="s">
        <v>1391</v>
      </c>
      <c r="F20" s="261" t="s">
        <v>761</v>
      </c>
      <c r="G20" s="262" t="s">
        <v>23</v>
      </c>
      <c r="H20" s="263">
        <v>268.39999999999998</v>
      </c>
      <c r="I20" s="263">
        <v>268.39999999999998</v>
      </c>
      <c r="J20" s="263">
        <v>0</v>
      </c>
      <c r="K20" s="263">
        <v>268.39999999999998</v>
      </c>
      <c r="L20" s="263">
        <v>0</v>
      </c>
      <c r="M20" s="260" t="s">
        <v>1416</v>
      </c>
      <c r="N20" s="260" t="s">
        <v>1417</v>
      </c>
      <c r="O20" s="266">
        <v>581</v>
      </c>
      <c r="P20" s="267">
        <v>312.60000000000002</v>
      </c>
      <c r="Q20" s="265" t="s">
        <v>1394</v>
      </c>
      <c r="R20" s="266"/>
    </row>
    <row r="21" spans="1:18" s="268" customFormat="1" ht="54.6" customHeight="1" x14ac:dyDescent="0.25">
      <c r="A21" s="480">
        <v>10</v>
      </c>
      <c r="B21" s="483" t="s">
        <v>1418</v>
      </c>
      <c r="C21" s="261">
        <v>63</v>
      </c>
      <c r="D21" s="261">
        <v>305</v>
      </c>
      <c r="E21" s="261" t="s">
        <v>1391</v>
      </c>
      <c r="F21" s="261" t="s">
        <v>761</v>
      </c>
      <c r="G21" s="262" t="s">
        <v>23</v>
      </c>
      <c r="H21" s="263">
        <v>212.3</v>
      </c>
      <c r="I21" s="263">
        <v>212.3</v>
      </c>
      <c r="J21" s="263">
        <v>0</v>
      </c>
      <c r="K21" s="263">
        <v>212.3</v>
      </c>
      <c r="L21" s="263">
        <v>0</v>
      </c>
      <c r="M21" s="483" t="s">
        <v>1419</v>
      </c>
      <c r="N21" s="477" t="s">
        <v>1420</v>
      </c>
      <c r="O21" s="477">
        <v>661</v>
      </c>
      <c r="P21" s="492">
        <v>286.89999999999998</v>
      </c>
      <c r="Q21" s="477" t="s">
        <v>1394</v>
      </c>
      <c r="R21" s="266"/>
    </row>
    <row r="22" spans="1:18" s="272" customFormat="1" ht="54.6" customHeight="1" x14ac:dyDescent="0.25">
      <c r="A22" s="482"/>
      <c r="B22" s="485"/>
      <c r="C22" s="261">
        <v>63</v>
      </c>
      <c r="D22" s="261">
        <v>247</v>
      </c>
      <c r="E22" s="261" t="s">
        <v>1391</v>
      </c>
      <c r="F22" s="261" t="s">
        <v>761</v>
      </c>
      <c r="G22" s="262" t="s">
        <v>23</v>
      </c>
      <c r="H22" s="263">
        <v>161.80000000000001</v>
      </c>
      <c r="I22" s="263">
        <v>161.80000000000001</v>
      </c>
      <c r="J22" s="263">
        <v>0</v>
      </c>
      <c r="K22" s="263">
        <v>161.80000000000001</v>
      </c>
      <c r="L22" s="263">
        <v>0</v>
      </c>
      <c r="M22" s="485"/>
      <c r="N22" s="477"/>
      <c r="O22" s="477"/>
      <c r="P22" s="477"/>
      <c r="Q22" s="477"/>
      <c r="R22" s="266"/>
    </row>
    <row r="23" spans="1:18" s="272" customFormat="1" ht="55.9" customHeight="1" x14ac:dyDescent="0.25">
      <c r="A23" s="491">
        <v>11</v>
      </c>
      <c r="B23" s="477" t="s">
        <v>1421</v>
      </c>
      <c r="C23" s="261">
        <v>63</v>
      </c>
      <c r="D23" s="261">
        <v>297</v>
      </c>
      <c r="E23" s="261" t="s">
        <v>1391</v>
      </c>
      <c r="F23" s="261" t="s">
        <v>761</v>
      </c>
      <c r="G23" s="262" t="s">
        <v>23</v>
      </c>
      <c r="H23" s="263">
        <v>162.19999999999999</v>
      </c>
      <c r="I23" s="263">
        <v>162.19999999999999</v>
      </c>
      <c r="J23" s="263">
        <v>0</v>
      </c>
      <c r="K23" s="263">
        <v>162.19999999999999</v>
      </c>
      <c r="L23" s="263">
        <v>0</v>
      </c>
      <c r="M23" s="477" t="s">
        <v>1422</v>
      </c>
      <c r="N23" s="477" t="s">
        <v>1423</v>
      </c>
      <c r="O23" s="477">
        <v>235</v>
      </c>
      <c r="P23" s="492">
        <v>0</v>
      </c>
      <c r="Q23" s="477" t="s">
        <v>1394</v>
      </c>
      <c r="R23" s="266"/>
    </row>
    <row r="24" spans="1:18" s="272" customFormat="1" ht="55.9" customHeight="1" x14ac:dyDescent="0.25">
      <c r="A24" s="477"/>
      <c r="B24" s="477"/>
      <c r="C24" s="261">
        <v>63</v>
      </c>
      <c r="D24" s="261">
        <v>298</v>
      </c>
      <c r="E24" s="261" t="s">
        <v>1391</v>
      </c>
      <c r="F24" s="261" t="s">
        <v>761</v>
      </c>
      <c r="G24" s="262" t="s">
        <v>23</v>
      </c>
      <c r="H24" s="263">
        <v>172.1</v>
      </c>
      <c r="I24" s="263">
        <v>172.1</v>
      </c>
      <c r="J24" s="263">
        <v>0</v>
      </c>
      <c r="K24" s="263">
        <v>172.1</v>
      </c>
      <c r="L24" s="263">
        <v>0</v>
      </c>
      <c r="M24" s="477"/>
      <c r="N24" s="477"/>
      <c r="O24" s="477"/>
      <c r="P24" s="477"/>
      <c r="Q24" s="477"/>
      <c r="R24" s="266"/>
    </row>
    <row r="25" spans="1:18" s="268" customFormat="1" ht="55.9" customHeight="1" x14ac:dyDescent="0.25">
      <c r="A25" s="259">
        <v>12</v>
      </c>
      <c r="B25" s="260" t="s">
        <v>1424</v>
      </c>
      <c r="C25" s="261">
        <v>63</v>
      </c>
      <c r="D25" s="261">
        <v>382</v>
      </c>
      <c r="E25" s="261" t="s">
        <v>1391</v>
      </c>
      <c r="F25" s="261" t="s">
        <v>761</v>
      </c>
      <c r="G25" s="262" t="s">
        <v>23</v>
      </c>
      <c r="H25" s="263">
        <v>261</v>
      </c>
      <c r="I25" s="263">
        <v>111</v>
      </c>
      <c r="J25" s="263"/>
      <c r="K25" s="263">
        <v>111</v>
      </c>
      <c r="L25" s="263">
        <v>150</v>
      </c>
      <c r="M25" s="260" t="s">
        <v>1425</v>
      </c>
      <c r="N25" s="265" t="s">
        <v>1426</v>
      </c>
      <c r="O25" s="266">
        <v>481</v>
      </c>
      <c r="P25" s="267">
        <v>370</v>
      </c>
      <c r="Q25" s="265" t="s">
        <v>1394</v>
      </c>
      <c r="R25" s="266"/>
    </row>
    <row r="26" spans="1:18" s="268" customFormat="1" ht="55.9" customHeight="1" x14ac:dyDescent="0.25">
      <c r="A26" s="259">
        <v>13</v>
      </c>
      <c r="B26" s="260" t="s">
        <v>1427</v>
      </c>
      <c r="C26" s="261">
        <v>63</v>
      </c>
      <c r="D26" s="261">
        <v>313</v>
      </c>
      <c r="E26" s="261" t="s">
        <v>1391</v>
      </c>
      <c r="F26" s="261" t="s">
        <v>761</v>
      </c>
      <c r="G26" s="262" t="s">
        <v>23</v>
      </c>
      <c r="H26" s="263">
        <v>172.9</v>
      </c>
      <c r="I26" s="263">
        <v>172.9</v>
      </c>
      <c r="J26" s="263">
        <v>0</v>
      </c>
      <c r="K26" s="263">
        <v>172.9</v>
      </c>
      <c r="L26" s="263">
        <v>0</v>
      </c>
      <c r="M26" s="260" t="s">
        <v>1428</v>
      </c>
      <c r="N26" s="265" t="s">
        <v>1429</v>
      </c>
      <c r="O26" s="266">
        <v>363</v>
      </c>
      <c r="P26" s="267">
        <v>190.1</v>
      </c>
      <c r="Q26" s="265" t="s">
        <v>1394</v>
      </c>
      <c r="R26" s="266"/>
    </row>
    <row r="27" spans="1:18" s="268" customFormat="1" ht="55.9" customHeight="1" x14ac:dyDescent="0.25">
      <c r="A27" s="259">
        <v>14</v>
      </c>
      <c r="B27" s="260" t="s">
        <v>1430</v>
      </c>
      <c r="C27" s="261">
        <v>63</v>
      </c>
      <c r="D27" s="261">
        <v>307</v>
      </c>
      <c r="E27" s="261" t="s">
        <v>1391</v>
      </c>
      <c r="F27" s="261" t="s">
        <v>761</v>
      </c>
      <c r="G27" s="262" t="s">
        <v>23</v>
      </c>
      <c r="H27" s="263">
        <v>252.9</v>
      </c>
      <c r="I27" s="263">
        <v>252.9</v>
      </c>
      <c r="J27" s="263">
        <v>0</v>
      </c>
      <c r="K27" s="263">
        <v>252.9</v>
      </c>
      <c r="L27" s="263">
        <v>0</v>
      </c>
      <c r="M27" s="260" t="s">
        <v>1431</v>
      </c>
      <c r="N27" s="265" t="s">
        <v>1432</v>
      </c>
      <c r="O27" s="266">
        <v>505</v>
      </c>
      <c r="P27" s="267">
        <v>252.1</v>
      </c>
      <c r="Q27" s="265" t="s">
        <v>1394</v>
      </c>
      <c r="R27" s="266"/>
    </row>
    <row r="28" spans="1:18" s="268" customFormat="1" ht="73.150000000000006" customHeight="1" x14ac:dyDescent="0.25">
      <c r="A28" s="259">
        <v>15</v>
      </c>
      <c r="B28" s="260" t="s">
        <v>1433</v>
      </c>
      <c r="C28" s="261">
        <v>64</v>
      </c>
      <c r="D28" s="261">
        <v>404</v>
      </c>
      <c r="E28" s="261" t="s">
        <v>1391</v>
      </c>
      <c r="F28" s="261" t="s">
        <v>761</v>
      </c>
      <c r="G28" s="262" t="s">
        <v>23</v>
      </c>
      <c r="H28" s="263">
        <v>166.9</v>
      </c>
      <c r="I28" s="263">
        <v>103.9</v>
      </c>
      <c r="J28" s="263">
        <v>63</v>
      </c>
      <c r="K28" s="263">
        <v>166.9</v>
      </c>
      <c r="L28" s="263">
        <v>0</v>
      </c>
      <c r="M28" s="260" t="s">
        <v>1434</v>
      </c>
      <c r="N28" s="265" t="s">
        <v>1435</v>
      </c>
      <c r="O28" s="266">
        <v>312</v>
      </c>
      <c r="P28" s="267">
        <v>145.1</v>
      </c>
      <c r="Q28" s="265" t="s">
        <v>1394</v>
      </c>
      <c r="R28" s="266"/>
    </row>
    <row r="29" spans="1:18" s="268" customFormat="1" ht="55.9" customHeight="1" x14ac:dyDescent="0.25">
      <c r="A29" s="259">
        <v>16</v>
      </c>
      <c r="B29" s="260" t="s">
        <v>1424</v>
      </c>
      <c r="C29" s="261">
        <v>55</v>
      </c>
      <c r="D29" s="261">
        <v>232</v>
      </c>
      <c r="E29" s="261" t="s">
        <v>1391</v>
      </c>
      <c r="F29" s="261" t="s">
        <v>761</v>
      </c>
      <c r="G29" s="262" t="s">
        <v>23</v>
      </c>
      <c r="H29" s="263">
        <v>157.4</v>
      </c>
      <c r="I29" s="263">
        <v>157.4</v>
      </c>
      <c r="J29" s="263">
        <v>0</v>
      </c>
      <c r="K29" s="263">
        <v>157.4</v>
      </c>
      <c r="L29" s="263">
        <v>0</v>
      </c>
      <c r="M29" s="260" t="s">
        <v>1425</v>
      </c>
      <c r="N29" s="265" t="s">
        <v>1426</v>
      </c>
      <c r="O29" s="266">
        <v>481</v>
      </c>
      <c r="P29" s="267">
        <v>323.60000000000002</v>
      </c>
      <c r="Q29" s="265" t="s">
        <v>1394</v>
      </c>
      <c r="R29" s="266"/>
    </row>
    <row r="30" spans="1:18" s="268" customFormat="1" ht="55.9" customHeight="1" x14ac:dyDescent="0.25">
      <c r="A30" s="259">
        <v>17</v>
      </c>
      <c r="B30" s="260" t="s">
        <v>1436</v>
      </c>
      <c r="C30" s="261">
        <v>55</v>
      </c>
      <c r="D30" s="261">
        <v>332</v>
      </c>
      <c r="E30" s="261" t="s">
        <v>1391</v>
      </c>
      <c r="F30" s="261" t="s">
        <v>761</v>
      </c>
      <c r="G30" s="262" t="s">
        <v>23</v>
      </c>
      <c r="H30" s="263">
        <v>168.3</v>
      </c>
      <c r="I30" s="263">
        <v>168.3</v>
      </c>
      <c r="J30" s="263">
        <v>0</v>
      </c>
      <c r="K30" s="263">
        <v>168.3</v>
      </c>
      <c r="L30" s="263">
        <v>0</v>
      </c>
      <c r="M30" s="260" t="s">
        <v>1436</v>
      </c>
      <c r="N30" s="265" t="s">
        <v>1437</v>
      </c>
      <c r="O30" s="266">
        <v>581</v>
      </c>
      <c r="P30" s="267">
        <v>412.7</v>
      </c>
      <c r="Q30" s="265" t="s">
        <v>1394</v>
      </c>
      <c r="R30" s="266"/>
    </row>
    <row r="31" spans="1:18" s="268" customFormat="1" ht="55.9" customHeight="1" x14ac:dyDescent="0.25">
      <c r="A31" s="259">
        <v>18</v>
      </c>
      <c r="B31" s="260" t="s">
        <v>1438</v>
      </c>
      <c r="C31" s="261">
        <v>55</v>
      </c>
      <c r="D31" s="261">
        <v>332</v>
      </c>
      <c r="E31" s="261" t="s">
        <v>1391</v>
      </c>
      <c r="F31" s="261" t="s">
        <v>761</v>
      </c>
      <c r="G31" s="262" t="s">
        <v>23</v>
      </c>
      <c r="H31" s="263">
        <v>168.3</v>
      </c>
      <c r="I31" s="263">
        <v>168.3</v>
      </c>
      <c r="J31" s="263">
        <v>0</v>
      </c>
      <c r="K31" s="263">
        <v>168.3</v>
      </c>
      <c r="L31" s="263">
        <v>0</v>
      </c>
      <c r="M31" s="260" t="s">
        <v>1438</v>
      </c>
      <c r="N31" s="265" t="s">
        <v>1439</v>
      </c>
      <c r="O31" s="266">
        <v>581</v>
      </c>
      <c r="P31" s="267">
        <v>412.7</v>
      </c>
      <c r="Q31" s="265" t="s">
        <v>1394</v>
      </c>
      <c r="R31" s="266"/>
    </row>
    <row r="32" spans="1:18" s="268" customFormat="1" ht="55.9" customHeight="1" x14ac:dyDescent="0.25">
      <c r="A32" s="259">
        <v>19</v>
      </c>
      <c r="B32" s="260" t="s">
        <v>1440</v>
      </c>
      <c r="C32" s="261">
        <v>55</v>
      </c>
      <c r="D32" s="261">
        <v>332</v>
      </c>
      <c r="E32" s="261" t="s">
        <v>1391</v>
      </c>
      <c r="F32" s="261" t="s">
        <v>761</v>
      </c>
      <c r="G32" s="262" t="s">
        <v>23</v>
      </c>
      <c r="H32" s="263">
        <v>112.2</v>
      </c>
      <c r="I32" s="263">
        <v>112.2</v>
      </c>
      <c r="J32" s="263">
        <v>0</v>
      </c>
      <c r="K32" s="263">
        <v>112.2</v>
      </c>
      <c r="L32" s="263">
        <v>0</v>
      </c>
      <c r="M32" s="260" t="s">
        <v>1441</v>
      </c>
      <c r="N32" s="265" t="s">
        <v>1442</v>
      </c>
      <c r="O32" s="266">
        <v>339</v>
      </c>
      <c r="P32" s="267">
        <v>226.8</v>
      </c>
      <c r="Q32" s="265" t="s">
        <v>1394</v>
      </c>
      <c r="R32" s="266"/>
    </row>
    <row r="33" spans="1:18" s="268" customFormat="1" ht="55.9" customHeight="1" x14ac:dyDescent="0.25">
      <c r="A33" s="491">
        <v>20</v>
      </c>
      <c r="B33" s="477" t="s">
        <v>1443</v>
      </c>
      <c r="C33" s="261">
        <v>63</v>
      </c>
      <c r="D33" s="261">
        <v>309</v>
      </c>
      <c r="E33" s="261" t="s">
        <v>1391</v>
      </c>
      <c r="F33" s="261" t="s">
        <v>761</v>
      </c>
      <c r="G33" s="262" t="s">
        <v>23</v>
      </c>
      <c r="H33" s="263">
        <v>258.8</v>
      </c>
      <c r="I33" s="263">
        <v>258.8</v>
      </c>
      <c r="J33" s="263">
        <v>0</v>
      </c>
      <c r="K33" s="263">
        <v>258.8</v>
      </c>
      <c r="L33" s="263">
        <v>0</v>
      </c>
      <c r="M33" s="477" t="s">
        <v>1444</v>
      </c>
      <c r="N33" s="477" t="s">
        <v>1445</v>
      </c>
      <c r="O33" s="373">
        <v>428</v>
      </c>
      <c r="P33" s="489">
        <v>18.5</v>
      </c>
      <c r="Q33" s="371" t="s">
        <v>1394</v>
      </c>
      <c r="R33" s="266"/>
    </row>
    <row r="34" spans="1:18" s="268" customFormat="1" ht="55.9" customHeight="1" x14ac:dyDescent="0.25">
      <c r="A34" s="477"/>
      <c r="B34" s="477"/>
      <c r="C34" s="261">
        <v>63</v>
      </c>
      <c r="D34" s="261">
        <v>165</v>
      </c>
      <c r="E34" s="261" t="s">
        <v>1391</v>
      </c>
      <c r="F34" s="261" t="s">
        <v>761</v>
      </c>
      <c r="G34" s="262" t="s">
        <v>23</v>
      </c>
      <c r="H34" s="263">
        <v>150.69999999999999</v>
      </c>
      <c r="I34" s="263">
        <v>150.69999999999999</v>
      </c>
      <c r="J34" s="263">
        <v>0</v>
      </c>
      <c r="K34" s="263">
        <v>150.69999999999999</v>
      </c>
      <c r="L34" s="263">
        <v>0</v>
      </c>
      <c r="M34" s="477"/>
      <c r="N34" s="477"/>
      <c r="O34" s="374"/>
      <c r="P34" s="374"/>
      <c r="Q34" s="372"/>
      <c r="R34" s="266"/>
    </row>
    <row r="35" spans="1:18" s="268" customFormat="1" ht="74.45" customHeight="1" x14ac:dyDescent="0.25">
      <c r="A35" s="259">
        <v>21</v>
      </c>
      <c r="B35" s="260" t="s">
        <v>1446</v>
      </c>
      <c r="C35" s="261">
        <v>63</v>
      </c>
      <c r="D35" s="261">
        <v>378</v>
      </c>
      <c r="E35" s="261" t="s">
        <v>1391</v>
      </c>
      <c r="F35" s="261" t="s">
        <v>761</v>
      </c>
      <c r="G35" s="262" t="s">
        <v>23</v>
      </c>
      <c r="H35" s="263">
        <v>325.60000000000002</v>
      </c>
      <c r="I35" s="263">
        <v>20</v>
      </c>
      <c r="J35" s="263">
        <v>0</v>
      </c>
      <c r="K35" s="263">
        <v>20</v>
      </c>
      <c r="L35" s="263">
        <v>305.60000000000002</v>
      </c>
      <c r="M35" s="260" t="s">
        <v>1447</v>
      </c>
      <c r="N35" s="265" t="s">
        <v>1448</v>
      </c>
      <c r="O35" s="266">
        <v>598</v>
      </c>
      <c r="P35" s="267">
        <v>578</v>
      </c>
      <c r="Q35" s="265" t="s">
        <v>1394</v>
      </c>
      <c r="R35" s="266"/>
    </row>
    <row r="36" spans="1:18" s="268" customFormat="1" ht="55.9" customHeight="1" x14ac:dyDescent="0.25">
      <c r="A36" s="259">
        <v>22</v>
      </c>
      <c r="B36" s="260" t="s">
        <v>1449</v>
      </c>
      <c r="C36" s="261">
        <v>63</v>
      </c>
      <c r="D36" s="261">
        <v>303</v>
      </c>
      <c r="E36" s="261" t="s">
        <v>1391</v>
      </c>
      <c r="F36" s="261" t="s">
        <v>761</v>
      </c>
      <c r="G36" s="262" t="s">
        <v>23</v>
      </c>
      <c r="H36" s="263">
        <v>117.3</v>
      </c>
      <c r="I36" s="263">
        <v>117.3</v>
      </c>
      <c r="J36" s="263">
        <v>0</v>
      </c>
      <c r="K36" s="263">
        <v>117.3</v>
      </c>
      <c r="L36" s="263">
        <v>0</v>
      </c>
      <c r="M36" s="260" t="s">
        <v>1450</v>
      </c>
      <c r="N36" s="265" t="s">
        <v>1451</v>
      </c>
      <c r="O36" s="266">
        <v>240</v>
      </c>
      <c r="P36" s="267">
        <v>122.7</v>
      </c>
      <c r="Q36" s="265" t="s">
        <v>1394</v>
      </c>
      <c r="R36" s="266"/>
    </row>
    <row r="37" spans="1:18" s="268" customFormat="1" ht="55.9" customHeight="1" x14ac:dyDescent="0.25">
      <c r="A37" s="491">
        <v>23</v>
      </c>
      <c r="B37" s="477" t="s">
        <v>1452</v>
      </c>
      <c r="C37" s="261">
        <v>63</v>
      </c>
      <c r="D37" s="261">
        <v>237</v>
      </c>
      <c r="E37" s="261" t="s">
        <v>1391</v>
      </c>
      <c r="F37" s="261" t="s">
        <v>761</v>
      </c>
      <c r="G37" s="262" t="s">
        <v>23</v>
      </c>
      <c r="H37" s="263">
        <v>133.19999999999999</v>
      </c>
      <c r="I37" s="263">
        <v>133.19999999999999</v>
      </c>
      <c r="J37" s="263">
        <v>0</v>
      </c>
      <c r="K37" s="263">
        <v>133.19999999999999</v>
      </c>
      <c r="L37" s="263">
        <v>0</v>
      </c>
      <c r="M37" s="477" t="s">
        <v>1453</v>
      </c>
      <c r="N37" s="371" t="s">
        <v>1454</v>
      </c>
      <c r="O37" s="371">
        <v>554</v>
      </c>
      <c r="P37" s="493">
        <v>239.8</v>
      </c>
      <c r="Q37" s="371" t="s">
        <v>1394</v>
      </c>
      <c r="R37" s="266"/>
    </row>
    <row r="38" spans="1:18" s="268" customFormat="1" ht="55.9" customHeight="1" x14ac:dyDescent="0.25">
      <c r="A38" s="477"/>
      <c r="B38" s="477"/>
      <c r="C38" s="261">
        <v>63</v>
      </c>
      <c r="D38" s="261">
        <v>238</v>
      </c>
      <c r="E38" s="261" t="s">
        <v>1391</v>
      </c>
      <c r="F38" s="261" t="s">
        <v>761</v>
      </c>
      <c r="G38" s="262" t="s">
        <v>23</v>
      </c>
      <c r="H38" s="263">
        <v>181</v>
      </c>
      <c r="I38" s="263">
        <v>181</v>
      </c>
      <c r="J38" s="263">
        <v>0</v>
      </c>
      <c r="K38" s="263">
        <v>181</v>
      </c>
      <c r="L38" s="263">
        <v>0</v>
      </c>
      <c r="M38" s="477"/>
      <c r="N38" s="372"/>
      <c r="O38" s="372"/>
      <c r="P38" s="372"/>
      <c r="Q38" s="372"/>
      <c r="R38" s="266"/>
    </row>
    <row r="39" spans="1:18" s="268" customFormat="1" ht="62.45" customHeight="1" x14ac:dyDescent="0.25">
      <c r="A39" s="480">
        <v>24</v>
      </c>
      <c r="B39" s="483" t="s">
        <v>1455</v>
      </c>
      <c r="C39" s="261">
        <v>63</v>
      </c>
      <c r="D39" s="261">
        <v>242</v>
      </c>
      <c r="E39" s="261" t="s">
        <v>1391</v>
      </c>
      <c r="F39" s="261" t="s">
        <v>761</v>
      </c>
      <c r="G39" s="262" t="s">
        <v>23</v>
      </c>
      <c r="H39" s="263">
        <v>289.5</v>
      </c>
      <c r="I39" s="263">
        <v>289.5</v>
      </c>
      <c r="J39" s="263">
        <v>0</v>
      </c>
      <c r="K39" s="263">
        <v>289.5</v>
      </c>
      <c r="L39" s="263">
        <v>0</v>
      </c>
      <c r="M39" s="477" t="s">
        <v>1456</v>
      </c>
      <c r="N39" s="477" t="s">
        <v>1457</v>
      </c>
      <c r="O39" s="477">
        <v>584</v>
      </c>
      <c r="P39" s="492">
        <v>77.099999999999994</v>
      </c>
      <c r="Q39" s="477" t="s">
        <v>1394</v>
      </c>
      <c r="R39" s="266"/>
    </row>
    <row r="40" spans="1:18" s="268" customFormat="1" ht="55.9" customHeight="1" x14ac:dyDescent="0.25">
      <c r="A40" s="482"/>
      <c r="B40" s="485"/>
      <c r="C40" s="261">
        <v>55</v>
      </c>
      <c r="D40" s="261">
        <v>211</v>
      </c>
      <c r="E40" s="261" t="s">
        <v>1391</v>
      </c>
      <c r="F40" s="261" t="s">
        <v>761</v>
      </c>
      <c r="G40" s="262" t="s">
        <v>23</v>
      </c>
      <c r="H40" s="263">
        <v>217.4</v>
      </c>
      <c r="I40" s="263">
        <v>163.80000000000001</v>
      </c>
      <c r="J40" s="263">
        <v>53.599999999999994</v>
      </c>
      <c r="K40" s="263">
        <v>217.4</v>
      </c>
      <c r="L40" s="263">
        <v>0</v>
      </c>
      <c r="M40" s="477"/>
      <c r="N40" s="477"/>
      <c r="O40" s="477"/>
      <c r="P40" s="477"/>
      <c r="Q40" s="477"/>
      <c r="R40" s="266"/>
    </row>
    <row r="41" spans="1:18" s="268" customFormat="1" ht="55.9" customHeight="1" x14ac:dyDescent="0.25">
      <c r="A41" s="260">
        <v>25</v>
      </c>
      <c r="B41" s="260" t="s">
        <v>1458</v>
      </c>
      <c r="C41" s="261">
        <v>63</v>
      </c>
      <c r="D41" s="261">
        <v>240</v>
      </c>
      <c r="E41" s="261" t="s">
        <v>1391</v>
      </c>
      <c r="F41" s="261" t="s">
        <v>761</v>
      </c>
      <c r="G41" s="262" t="s">
        <v>23</v>
      </c>
      <c r="H41" s="263">
        <v>214.9</v>
      </c>
      <c r="I41" s="263">
        <v>214.9</v>
      </c>
      <c r="J41" s="263">
        <v>0</v>
      </c>
      <c r="K41" s="263">
        <v>214.9</v>
      </c>
      <c r="L41" s="263">
        <v>0</v>
      </c>
      <c r="M41" s="260" t="s">
        <v>1459</v>
      </c>
      <c r="N41" s="265" t="s">
        <v>1460</v>
      </c>
      <c r="O41" s="266">
        <v>485</v>
      </c>
      <c r="P41" s="267">
        <v>252.49999999999997</v>
      </c>
      <c r="Q41" s="265" t="s">
        <v>1394</v>
      </c>
      <c r="R41" s="266"/>
    </row>
    <row r="42" spans="1:18" s="268" customFormat="1" ht="55.9" customHeight="1" x14ac:dyDescent="0.25">
      <c r="A42" s="259">
        <v>26</v>
      </c>
      <c r="B42" s="260" t="s">
        <v>1461</v>
      </c>
      <c r="C42" s="261">
        <v>63</v>
      </c>
      <c r="D42" s="261">
        <v>311</v>
      </c>
      <c r="E42" s="261" t="s">
        <v>1391</v>
      </c>
      <c r="F42" s="261" t="s">
        <v>761</v>
      </c>
      <c r="G42" s="262" t="s">
        <v>23</v>
      </c>
      <c r="H42" s="263">
        <v>179.6</v>
      </c>
      <c r="I42" s="263">
        <v>179.6</v>
      </c>
      <c r="J42" s="263">
        <v>0</v>
      </c>
      <c r="K42" s="263">
        <v>179.6</v>
      </c>
      <c r="L42" s="263">
        <v>0</v>
      </c>
      <c r="M42" s="260" t="s">
        <v>1462</v>
      </c>
      <c r="N42" s="265" t="s">
        <v>1463</v>
      </c>
      <c r="O42" s="266">
        <v>772</v>
      </c>
      <c r="P42" s="267">
        <v>403.5</v>
      </c>
      <c r="Q42" s="265" t="s">
        <v>1394</v>
      </c>
      <c r="R42" s="266"/>
    </row>
    <row r="43" spans="1:18" s="268" customFormat="1" ht="72" customHeight="1" x14ac:dyDescent="0.25">
      <c r="A43" s="259">
        <v>27</v>
      </c>
      <c r="B43" s="260" t="s">
        <v>1464</v>
      </c>
      <c r="C43" s="261">
        <v>63</v>
      </c>
      <c r="D43" s="261">
        <v>241</v>
      </c>
      <c r="E43" s="261" t="s">
        <v>1391</v>
      </c>
      <c r="F43" s="261" t="s">
        <v>761</v>
      </c>
      <c r="G43" s="262" t="s">
        <v>23</v>
      </c>
      <c r="H43" s="263">
        <v>153.1</v>
      </c>
      <c r="I43" s="263">
        <v>153.1</v>
      </c>
      <c r="J43" s="263">
        <v>0</v>
      </c>
      <c r="K43" s="263">
        <v>153.1</v>
      </c>
      <c r="L43" s="263">
        <v>0</v>
      </c>
      <c r="M43" s="260" t="s">
        <v>1465</v>
      </c>
      <c r="N43" s="265" t="s">
        <v>1466</v>
      </c>
      <c r="O43" s="273">
        <v>525</v>
      </c>
      <c r="P43" s="267">
        <v>371.9</v>
      </c>
      <c r="Q43" s="265" t="s">
        <v>1394</v>
      </c>
      <c r="R43" s="266"/>
    </row>
    <row r="44" spans="1:18" s="268" customFormat="1" ht="55.9" customHeight="1" x14ac:dyDescent="0.25">
      <c r="A44" s="259">
        <v>28</v>
      </c>
      <c r="B44" s="260" t="s">
        <v>1467</v>
      </c>
      <c r="C44" s="261">
        <v>55</v>
      </c>
      <c r="D44" s="261">
        <v>399</v>
      </c>
      <c r="E44" s="261" t="s">
        <v>1391</v>
      </c>
      <c r="F44" s="261" t="s">
        <v>761</v>
      </c>
      <c r="G44" s="262" t="s">
        <v>23</v>
      </c>
      <c r="H44" s="263">
        <v>183.9</v>
      </c>
      <c r="I44" s="263">
        <v>183.9</v>
      </c>
      <c r="J44" s="263">
        <v>0</v>
      </c>
      <c r="K44" s="263">
        <v>183.9</v>
      </c>
      <c r="L44" s="263">
        <v>0</v>
      </c>
      <c r="M44" s="260" t="s">
        <v>1468</v>
      </c>
      <c r="N44" s="265" t="s">
        <v>1469</v>
      </c>
      <c r="O44" s="273">
        <v>630</v>
      </c>
      <c r="P44" s="267">
        <v>446.1</v>
      </c>
      <c r="Q44" s="265" t="s">
        <v>1394</v>
      </c>
      <c r="R44" s="266"/>
    </row>
    <row r="45" spans="1:18" s="268" customFormat="1" ht="55.9" customHeight="1" x14ac:dyDescent="0.25">
      <c r="A45" s="259">
        <v>29</v>
      </c>
      <c r="B45" s="260" t="s">
        <v>1470</v>
      </c>
      <c r="C45" s="261">
        <v>55</v>
      </c>
      <c r="D45" s="261">
        <v>363</v>
      </c>
      <c r="E45" s="261" t="s">
        <v>1391</v>
      </c>
      <c r="F45" s="261" t="s">
        <v>761</v>
      </c>
      <c r="G45" s="262" t="s">
        <v>23</v>
      </c>
      <c r="H45" s="263">
        <v>206.1</v>
      </c>
      <c r="I45" s="263">
        <v>206.1</v>
      </c>
      <c r="J45" s="263">
        <v>0</v>
      </c>
      <c r="K45" s="263">
        <v>206.1</v>
      </c>
      <c r="L45" s="263">
        <v>0</v>
      </c>
      <c r="M45" s="260" t="s">
        <v>759</v>
      </c>
      <c r="N45" s="265" t="s">
        <v>1471</v>
      </c>
      <c r="O45" s="273">
        <v>726</v>
      </c>
      <c r="P45" s="267">
        <v>519.9</v>
      </c>
      <c r="Q45" s="265" t="s">
        <v>1394</v>
      </c>
      <c r="R45" s="266"/>
    </row>
    <row r="46" spans="1:18" s="268" customFormat="1" ht="55.9" customHeight="1" x14ac:dyDescent="0.25">
      <c r="A46" s="494">
        <v>30</v>
      </c>
      <c r="B46" s="495" t="s">
        <v>1472</v>
      </c>
      <c r="C46" s="261">
        <v>55</v>
      </c>
      <c r="D46" s="261">
        <v>300</v>
      </c>
      <c r="E46" s="261" t="s">
        <v>1391</v>
      </c>
      <c r="F46" s="261" t="s">
        <v>761</v>
      </c>
      <c r="G46" s="262" t="s">
        <v>23</v>
      </c>
      <c r="H46" s="263">
        <v>79.3</v>
      </c>
      <c r="I46" s="263">
        <v>79.3</v>
      </c>
      <c r="J46" s="263">
        <v>0</v>
      </c>
      <c r="K46" s="263">
        <v>79.3</v>
      </c>
      <c r="L46" s="263">
        <v>0</v>
      </c>
      <c r="M46" s="495" t="s">
        <v>1472</v>
      </c>
      <c r="N46" s="495" t="s">
        <v>1473</v>
      </c>
      <c r="O46" s="495">
        <v>242</v>
      </c>
      <c r="P46" s="496">
        <v>78.399999999999991</v>
      </c>
      <c r="Q46" s="495" t="s">
        <v>1394</v>
      </c>
      <c r="R46" s="266"/>
    </row>
    <row r="47" spans="1:18" s="268" customFormat="1" ht="55.9" customHeight="1" x14ac:dyDescent="0.25">
      <c r="A47" s="495"/>
      <c r="B47" s="495"/>
      <c r="C47" s="261">
        <v>55</v>
      </c>
      <c r="D47" s="261">
        <v>332</v>
      </c>
      <c r="E47" s="261" t="s">
        <v>1391</v>
      </c>
      <c r="F47" s="261" t="s">
        <v>761</v>
      </c>
      <c r="G47" s="262" t="s">
        <v>23</v>
      </c>
      <c r="H47" s="263">
        <v>84.3</v>
      </c>
      <c r="I47" s="263">
        <v>84.3</v>
      </c>
      <c r="J47" s="263">
        <v>0</v>
      </c>
      <c r="K47" s="263">
        <v>84.3</v>
      </c>
      <c r="L47" s="263">
        <v>0</v>
      </c>
      <c r="M47" s="495"/>
      <c r="N47" s="495"/>
      <c r="O47" s="495"/>
      <c r="P47" s="495"/>
      <c r="Q47" s="495"/>
      <c r="R47" s="266"/>
    </row>
    <row r="48" spans="1:18" s="268" customFormat="1" ht="55.9" customHeight="1" x14ac:dyDescent="0.25">
      <c r="A48" s="497">
        <v>31</v>
      </c>
      <c r="B48" s="499" t="s">
        <v>1474</v>
      </c>
      <c r="C48" s="261">
        <v>55</v>
      </c>
      <c r="D48" s="261">
        <v>297</v>
      </c>
      <c r="E48" s="261" t="s">
        <v>1391</v>
      </c>
      <c r="F48" s="261" t="s">
        <v>761</v>
      </c>
      <c r="G48" s="262" t="s">
        <v>23</v>
      </c>
      <c r="H48" s="263">
        <v>66.5</v>
      </c>
      <c r="I48" s="263">
        <v>66.5</v>
      </c>
      <c r="J48" s="263">
        <v>0</v>
      </c>
      <c r="K48" s="263">
        <v>66.5</v>
      </c>
      <c r="L48" s="263">
        <v>0</v>
      </c>
      <c r="M48" s="495" t="s">
        <v>1475</v>
      </c>
      <c r="N48" s="495" t="s">
        <v>1476</v>
      </c>
      <c r="O48" s="495">
        <v>435</v>
      </c>
      <c r="P48" s="496">
        <v>217.10000000000002</v>
      </c>
      <c r="Q48" s="495" t="s">
        <v>1394</v>
      </c>
      <c r="R48" s="266"/>
    </row>
    <row r="49" spans="1:18" s="268" customFormat="1" ht="55.9" customHeight="1" x14ac:dyDescent="0.25">
      <c r="A49" s="498"/>
      <c r="B49" s="498"/>
      <c r="C49" s="261">
        <v>55</v>
      </c>
      <c r="D49" s="261">
        <v>296</v>
      </c>
      <c r="E49" s="261" t="s">
        <v>1391</v>
      </c>
      <c r="F49" s="261" t="s">
        <v>761</v>
      </c>
      <c r="G49" s="262" t="s">
        <v>23</v>
      </c>
      <c r="H49" s="263">
        <v>39.200000000000003</v>
      </c>
      <c r="I49" s="263">
        <v>39.200000000000003</v>
      </c>
      <c r="J49" s="263">
        <v>0</v>
      </c>
      <c r="K49" s="263">
        <v>39.200000000000003</v>
      </c>
      <c r="L49" s="263">
        <v>0</v>
      </c>
      <c r="M49" s="495"/>
      <c r="N49" s="495"/>
      <c r="O49" s="495"/>
      <c r="P49" s="495"/>
      <c r="Q49" s="495"/>
      <c r="R49" s="266"/>
    </row>
    <row r="50" spans="1:18" s="268" customFormat="1" ht="55.9" customHeight="1" x14ac:dyDescent="0.25">
      <c r="A50" s="501"/>
      <c r="B50" s="501"/>
      <c r="C50" s="261">
        <v>55</v>
      </c>
      <c r="D50" s="261">
        <v>332</v>
      </c>
      <c r="E50" s="261" t="s">
        <v>1391</v>
      </c>
      <c r="F50" s="261" t="s">
        <v>761</v>
      </c>
      <c r="G50" s="262" t="s">
        <v>23</v>
      </c>
      <c r="H50" s="263">
        <v>112.2</v>
      </c>
      <c r="I50" s="263">
        <v>112.2</v>
      </c>
      <c r="J50" s="263">
        <v>0</v>
      </c>
      <c r="K50" s="263">
        <v>112.2</v>
      </c>
      <c r="L50" s="263">
        <v>0</v>
      </c>
      <c r="M50" s="495"/>
      <c r="N50" s="495"/>
      <c r="O50" s="495"/>
      <c r="P50" s="495"/>
      <c r="Q50" s="495"/>
      <c r="R50" s="266"/>
    </row>
    <row r="51" spans="1:18" s="268" customFormat="1" ht="55.9" customHeight="1" x14ac:dyDescent="0.25">
      <c r="A51" s="497">
        <v>32</v>
      </c>
      <c r="B51" s="499" t="s">
        <v>1477</v>
      </c>
      <c r="C51" s="261">
        <v>55</v>
      </c>
      <c r="D51" s="261">
        <v>298</v>
      </c>
      <c r="E51" s="261" t="s">
        <v>1391</v>
      </c>
      <c r="F51" s="261" t="s">
        <v>761</v>
      </c>
      <c r="G51" s="262" t="s">
        <v>23</v>
      </c>
      <c r="H51" s="263">
        <v>4.8</v>
      </c>
      <c r="I51" s="263">
        <v>4.8</v>
      </c>
      <c r="J51" s="263">
        <v>0</v>
      </c>
      <c r="K51" s="263">
        <v>4.8</v>
      </c>
      <c r="L51" s="263">
        <v>0</v>
      </c>
      <c r="M51" s="499" t="s">
        <v>1478</v>
      </c>
      <c r="N51" s="499" t="s">
        <v>1479</v>
      </c>
      <c r="O51" s="499">
        <v>720</v>
      </c>
      <c r="P51" s="500">
        <v>525.1</v>
      </c>
      <c r="Q51" s="499" t="s">
        <v>1394</v>
      </c>
      <c r="R51" s="266"/>
    </row>
    <row r="52" spans="1:18" s="268" customFormat="1" ht="55.9" customHeight="1" x14ac:dyDescent="0.25">
      <c r="A52" s="498"/>
      <c r="B52" s="498"/>
      <c r="C52" s="261">
        <v>55</v>
      </c>
      <c r="D52" s="261">
        <v>297</v>
      </c>
      <c r="E52" s="261" t="s">
        <v>1391</v>
      </c>
      <c r="F52" s="261" t="s">
        <v>761</v>
      </c>
      <c r="G52" s="262" t="s">
        <v>23</v>
      </c>
      <c r="H52" s="263">
        <v>190.1</v>
      </c>
      <c r="I52" s="263">
        <v>190.1</v>
      </c>
      <c r="J52" s="263">
        <v>0</v>
      </c>
      <c r="K52" s="263">
        <v>190.1</v>
      </c>
      <c r="L52" s="263">
        <v>0</v>
      </c>
      <c r="M52" s="498"/>
      <c r="N52" s="498"/>
      <c r="O52" s="498"/>
      <c r="P52" s="498"/>
      <c r="Q52" s="498"/>
      <c r="R52" s="266"/>
    </row>
    <row r="53" spans="1:18" s="268" customFormat="1" ht="55.9" customHeight="1" x14ac:dyDescent="0.25">
      <c r="A53" s="497">
        <v>33</v>
      </c>
      <c r="B53" s="499" t="s">
        <v>1480</v>
      </c>
      <c r="C53" s="261">
        <v>55</v>
      </c>
      <c r="D53" s="261">
        <v>298</v>
      </c>
      <c r="E53" s="261" t="s">
        <v>1391</v>
      </c>
      <c r="F53" s="261" t="s">
        <v>761</v>
      </c>
      <c r="G53" s="262" t="s">
        <v>23</v>
      </c>
      <c r="H53" s="263">
        <v>158.19999999999999</v>
      </c>
      <c r="I53" s="263">
        <v>158.19999999999999</v>
      </c>
      <c r="J53" s="263">
        <v>0</v>
      </c>
      <c r="K53" s="263">
        <v>158.19999999999999</v>
      </c>
      <c r="L53" s="263">
        <v>0</v>
      </c>
      <c r="M53" s="499" t="s">
        <v>1481</v>
      </c>
      <c r="N53" s="499" t="s">
        <v>1482</v>
      </c>
      <c r="O53" s="499">
        <v>571</v>
      </c>
      <c r="P53" s="500">
        <v>369.40000000000003</v>
      </c>
      <c r="Q53" s="499" t="s">
        <v>1394</v>
      </c>
      <c r="R53" s="266"/>
    </row>
    <row r="54" spans="1:18" s="268" customFormat="1" ht="55.9" customHeight="1" x14ac:dyDescent="0.25">
      <c r="A54" s="501"/>
      <c r="B54" s="501"/>
      <c r="C54" s="261">
        <v>55</v>
      </c>
      <c r="D54" s="261">
        <v>299</v>
      </c>
      <c r="E54" s="261" t="s">
        <v>1391</v>
      </c>
      <c r="F54" s="261" t="s">
        <v>761</v>
      </c>
      <c r="G54" s="262" t="s">
        <v>23</v>
      </c>
      <c r="H54" s="263">
        <v>43.4</v>
      </c>
      <c r="I54" s="263">
        <v>43.4</v>
      </c>
      <c r="J54" s="263">
        <v>0</v>
      </c>
      <c r="K54" s="263">
        <v>43.4</v>
      </c>
      <c r="L54" s="263">
        <v>0</v>
      </c>
      <c r="M54" s="501"/>
      <c r="N54" s="498"/>
      <c r="O54" s="498"/>
      <c r="P54" s="498"/>
      <c r="Q54" s="498"/>
      <c r="R54" s="266"/>
    </row>
    <row r="55" spans="1:18" s="268" customFormat="1" ht="55.9" customHeight="1" x14ac:dyDescent="0.25">
      <c r="A55" s="274">
        <v>34</v>
      </c>
      <c r="B55" s="275" t="s">
        <v>1483</v>
      </c>
      <c r="C55" s="261">
        <v>55</v>
      </c>
      <c r="D55" s="261">
        <v>296</v>
      </c>
      <c r="E55" s="261" t="s">
        <v>1391</v>
      </c>
      <c r="F55" s="261" t="s">
        <v>761</v>
      </c>
      <c r="G55" s="262" t="s">
        <v>23</v>
      </c>
      <c r="H55" s="263">
        <v>211.5</v>
      </c>
      <c r="I55" s="263">
        <v>211.5</v>
      </c>
      <c r="J55" s="263">
        <v>0</v>
      </c>
      <c r="K55" s="263">
        <v>211.5</v>
      </c>
      <c r="L55" s="263">
        <v>0</v>
      </c>
      <c r="M55" s="275" t="s">
        <v>1484</v>
      </c>
      <c r="N55" s="265" t="s">
        <v>1485</v>
      </c>
      <c r="O55" s="273">
        <v>774</v>
      </c>
      <c r="P55" s="276">
        <v>562.5</v>
      </c>
      <c r="Q55" s="265" t="s">
        <v>1394</v>
      </c>
      <c r="R55" s="266"/>
    </row>
    <row r="56" spans="1:18" s="268" customFormat="1" ht="94.9" customHeight="1" x14ac:dyDescent="0.25">
      <c r="A56" s="274">
        <v>35</v>
      </c>
      <c r="B56" s="275" t="s">
        <v>1486</v>
      </c>
      <c r="C56" s="261">
        <v>55</v>
      </c>
      <c r="D56" s="261">
        <v>296</v>
      </c>
      <c r="E56" s="261" t="s">
        <v>1391</v>
      </c>
      <c r="F56" s="261" t="s">
        <v>761</v>
      </c>
      <c r="G56" s="262" t="s">
        <v>23</v>
      </c>
      <c r="H56" s="263">
        <v>132.1</v>
      </c>
      <c r="I56" s="263">
        <v>132.1</v>
      </c>
      <c r="J56" s="263">
        <v>0</v>
      </c>
      <c r="K56" s="263">
        <v>132.1</v>
      </c>
      <c r="L56" s="263">
        <v>0</v>
      </c>
      <c r="M56" s="275" t="s">
        <v>1487</v>
      </c>
      <c r="N56" s="265" t="s">
        <v>1488</v>
      </c>
      <c r="O56" s="273">
        <v>266</v>
      </c>
      <c r="P56" s="276">
        <v>133.9</v>
      </c>
      <c r="Q56" s="265" t="s">
        <v>1394</v>
      </c>
      <c r="R56" s="266"/>
    </row>
    <row r="57" spans="1:18" s="268" customFormat="1" ht="55.9" customHeight="1" x14ac:dyDescent="0.25">
      <c r="A57" s="491">
        <v>36</v>
      </c>
      <c r="B57" s="477" t="s">
        <v>1489</v>
      </c>
      <c r="C57" s="261">
        <v>63</v>
      </c>
      <c r="D57" s="261">
        <v>384</v>
      </c>
      <c r="E57" s="261" t="s">
        <v>1391</v>
      </c>
      <c r="F57" s="261" t="s">
        <v>761</v>
      </c>
      <c r="G57" s="262" t="s">
        <v>23</v>
      </c>
      <c r="H57" s="263">
        <v>243.3</v>
      </c>
      <c r="I57" s="263">
        <v>32.5</v>
      </c>
      <c r="J57" s="263">
        <v>0</v>
      </c>
      <c r="K57" s="263">
        <v>32.5</v>
      </c>
      <c r="L57" s="263">
        <v>210.8</v>
      </c>
      <c r="M57" s="477" t="s">
        <v>1490</v>
      </c>
      <c r="N57" s="499" t="s">
        <v>1491</v>
      </c>
      <c r="O57" s="499">
        <v>267</v>
      </c>
      <c r="P57" s="500">
        <v>71.5</v>
      </c>
      <c r="Q57" s="499" t="s">
        <v>1394</v>
      </c>
      <c r="R57" s="266"/>
    </row>
    <row r="58" spans="1:18" s="268" customFormat="1" ht="55.9" customHeight="1" x14ac:dyDescent="0.25">
      <c r="A58" s="477"/>
      <c r="B58" s="477"/>
      <c r="C58" s="261">
        <v>63</v>
      </c>
      <c r="D58" s="261">
        <v>244</v>
      </c>
      <c r="E58" s="261" t="s">
        <v>1391</v>
      </c>
      <c r="F58" s="261" t="s">
        <v>761</v>
      </c>
      <c r="G58" s="262" t="s">
        <v>23</v>
      </c>
      <c r="H58" s="263">
        <v>163</v>
      </c>
      <c r="I58" s="263">
        <v>163</v>
      </c>
      <c r="J58" s="263">
        <v>0</v>
      </c>
      <c r="K58" s="263">
        <v>163</v>
      </c>
      <c r="L58" s="263">
        <v>0</v>
      </c>
      <c r="M58" s="477"/>
      <c r="N58" s="498"/>
      <c r="O58" s="498"/>
      <c r="P58" s="498"/>
      <c r="Q58" s="498"/>
      <c r="R58" s="266"/>
    </row>
    <row r="59" spans="1:18" s="268" customFormat="1" ht="70.150000000000006" customHeight="1" x14ac:dyDescent="0.25">
      <c r="A59" s="259">
        <v>37</v>
      </c>
      <c r="B59" s="260" t="s">
        <v>1492</v>
      </c>
      <c r="C59" s="261">
        <v>63</v>
      </c>
      <c r="D59" s="261">
        <v>299</v>
      </c>
      <c r="E59" s="261" t="s">
        <v>1391</v>
      </c>
      <c r="F59" s="261" t="s">
        <v>761</v>
      </c>
      <c r="G59" s="262" t="s">
        <v>23</v>
      </c>
      <c r="H59" s="263">
        <v>321.10000000000002</v>
      </c>
      <c r="I59" s="263">
        <v>321.10000000000002</v>
      </c>
      <c r="J59" s="263">
        <v>0</v>
      </c>
      <c r="K59" s="263">
        <v>321.10000000000002</v>
      </c>
      <c r="L59" s="263">
        <v>0</v>
      </c>
      <c r="M59" s="260" t="s">
        <v>1493</v>
      </c>
      <c r="N59" s="265" t="s">
        <v>1494</v>
      </c>
      <c r="O59" s="273">
        <v>571</v>
      </c>
      <c r="P59" s="276">
        <v>249.89999999999998</v>
      </c>
      <c r="Q59" s="265" t="s">
        <v>1394</v>
      </c>
      <c r="R59" s="266"/>
    </row>
    <row r="60" spans="1:18" s="268" customFormat="1" ht="55.9" customHeight="1" x14ac:dyDescent="0.25">
      <c r="A60" s="259">
        <v>38</v>
      </c>
      <c r="B60" s="260" t="s">
        <v>1495</v>
      </c>
      <c r="C60" s="261">
        <v>55</v>
      </c>
      <c r="D60" s="261">
        <v>362</v>
      </c>
      <c r="E60" s="261" t="s">
        <v>1391</v>
      </c>
      <c r="F60" s="261" t="s">
        <v>761</v>
      </c>
      <c r="G60" s="262" t="s">
        <v>23</v>
      </c>
      <c r="H60" s="263">
        <v>117.1</v>
      </c>
      <c r="I60" s="263">
        <v>117.1</v>
      </c>
      <c r="J60" s="263">
        <v>0</v>
      </c>
      <c r="K60" s="263">
        <v>117.1</v>
      </c>
      <c r="L60" s="263">
        <v>0</v>
      </c>
      <c r="M60" s="260" t="s">
        <v>1496</v>
      </c>
      <c r="N60" s="265" t="s">
        <v>1497</v>
      </c>
      <c r="O60" s="273">
        <v>388</v>
      </c>
      <c r="P60" s="276">
        <v>270.89999999999998</v>
      </c>
      <c r="Q60" s="265" t="s">
        <v>1394</v>
      </c>
      <c r="R60" s="266"/>
    </row>
    <row r="61" spans="1:18" s="268" customFormat="1" ht="81" customHeight="1" x14ac:dyDescent="0.25">
      <c r="A61" s="259">
        <v>39</v>
      </c>
      <c r="B61" s="260" t="s">
        <v>1498</v>
      </c>
      <c r="C61" s="261">
        <v>55</v>
      </c>
      <c r="D61" s="261">
        <v>362</v>
      </c>
      <c r="E61" s="261" t="s">
        <v>1391</v>
      </c>
      <c r="F61" s="261" t="s">
        <v>761</v>
      </c>
      <c r="G61" s="262" t="s">
        <v>23</v>
      </c>
      <c r="H61" s="263">
        <v>75.8</v>
      </c>
      <c r="I61" s="263">
        <v>75.8</v>
      </c>
      <c r="J61" s="263">
        <v>0</v>
      </c>
      <c r="K61" s="263">
        <v>75.8</v>
      </c>
      <c r="L61" s="263">
        <v>0</v>
      </c>
      <c r="M61" s="260" t="s">
        <v>1499</v>
      </c>
      <c r="N61" s="265" t="s">
        <v>1500</v>
      </c>
      <c r="O61" s="273">
        <v>531</v>
      </c>
      <c r="P61" s="276">
        <v>455.2</v>
      </c>
      <c r="Q61" s="265" t="s">
        <v>1394</v>
      </c>
      <c r="R61" s="266"/>
    </row>
    <row r="62" spans="1:18" s="268" customFormat="1" ht="55.9" customHeight="1" x14ac:dyDescent="0.25">
      <c r="A62" s="259">
        <v>40</v>
      </c>
      <c r="B62" s="260" t="s">
        <v>1501</v>
      </c>
      <c r="C62" s="261">
        <v>63</v>
      </c>
      <c r="D62" s="261">
        <v>370</v>
      </c>
      <c r="E62" s="261" t="s">
        <v>1391</v>
      </c>
      <c r="F62" s="261" t="s">
        <v>761</v>
      </c>
      <c r="G62" s="262" t="s">
        <v>23</v>
      </c>
      <c r="H62" s="263">
        <v>264.2</v>
      </c>
      <c r="I62" s="263">
        <v>264.2</v>
      </c>
      <c r="J62" s="263">
        <v>0</v>
      </c>
      <c r="K62" s="263">
        <v>264.2</v>
      </c>
      <c r="L62" s="263">
        <v>0</v>
      </c>
      <c r="M62" s="260" t="s">
        <v>1502</v>
      </c>
      <c r="N62" s="265" t="s">
        <v>1503</v>
      </c>
      <c r="O62" s="273">
        <v>674</v>
      </c>
      <c r="P62" s="276">
        <v>409.8</v>
      </c>
      <c r="Q62" s="265" t="s">
        <v>1394</v>
      </c>
      <c r="R62" s="266"/>
    </row>
    <row r="63" spans="1:18" s="268" customFormat="1" ht="55.9" customHeight="1" x14ac:dyDescent="0.25">
      <c r="A63" s="277">
        <v>41</v>
      </c>
      <c r="B63" s="265" t="s">
        <v>1504</v>
      </c>
      <c r="C63" s="266">
        <v>63</v>
      </c>
      <c r="D63" s="266">
        <v>371</v>
      </c>
      <c r="E63" s="266" t="s">
        <v>1391</v>
      </c>
      <c r="F63" s="266" t="s">
        <v>761</v>
      </c>
      <c r="G63" s="278" t="s">
        <v>23</v>
      </c>
      <c r="H63" s="279">
        <v>200</v>
      </c>
      <c r="I63" s="279">
        <v>200</v>
      </c>
      <c r="J63" s="279">
        <v>0</v>
      </c>
      <c r="K63" s="279">
        <v>200</v>
      </c>
      <c r="L63" s="279">
        <v>0</v>
      </c>
      <c r="M63" s="265" t="s">
        <v>1481</v>
      </c>
      <c r="N63" s="265" t="s">
        <v>1505</v>
      </c>
      <c r="O63" s="273">
        <v>291</v>
      </c>
      <c r="P63" s="276">
        <v>91</v>
      </c>
      <c r="Q63" s="265" t="s">
        <v>1394</v>
      </c>
      <c r="R63" s="266"/>
    </row>
    <row r="64" spans="1:18" s="268" customFormat="1" ht="55.9" customHeight="1" x14ac:dyDescent="0.25">
      <c r="A64" s="259">
        <v>42</v>
      </c>
      <c r="B64" s="260" t="s">
        <v>1506</v>
      </c>
      <c r="C64" s="261">
        <v>55</v>
      </c>
      <c r="D64" s="261">
        <v>328</v>
      </c>
      <c r="E64" s="261" t="s">
        <v>1391</v>
      </c>
      <c r="F64" s="261" t="s">
        <v>761</v>
      </c>
      <c r="G64" s="262" t="s">
        <v>23</v>
      </c>
      <c r="H64" s="263">
        <v>359.5</v>
      </c>
      <c r="I64" s="263">
        <v>114.4</v>
      </c>
      <c r="J64" s="263">
        <v>0</v>
      </c>
      <c r="K64" s="263">
        <v>114.4</v>
      </c>
      <c r="L64" s="263">
        <v>245.1</v>
      </c>
      <c r="M64" s="260" t="s">
        <v>1507</v>
      </c>
      <c r="N64" s="265" t="s">
        <v>1508</v>
      </c>
      <c r="O64" s="273">
        <v>715</v>
      </c>
      <c r="P64" s="276">
        <v>600.6</v>
      </c>
      <c r="Q64" s="265" t="s">
        <v>1394</v>
      </c>
      <c r="R64" s="266"/>
    </row>
    <row r="65" spans="1:18" s="268" customFormat="1" ht="55.9" customHeight="1" x14ac:dyDescent="0.25">
      <c r="A65" s="480">
        <v>43</v>
      </c>
      <c r="B65" s="483" t="s">
        <v>1509</v>
      </c>
      <c r="C65" s="261">
        <v>63</v>
      </c>
      <c r="D65" s="261">
        <v>288</v>
      </c>
      <c r="E65" s="261" t="s">
        <v>1391</v>
      </c>
      <c r="F65" s="261" t="s">
        <v>761</v>
      </c>
      <c r="G65" s="262" t="s">
        <v>23</v>
      </c>
      <c r="H65" s="263">
        <v>177.5</v>
      </c>
      <c r="I65" s="263">
        <v>177.5</v>
      </c>
      <c r="J65" s="263">
        <v>0</v>
      </c>
      <c r="K65" s="263">
        <v>177.5</v>
      </c>
      <c r="L65" s="263">
        <v>0</v>
      </c>
      <c r="M65" s="483" t="s">
        <v>1510</v>
      </c>
      <c r="N65" s="483" t="s">
        <v>1511</v>
      </c>
      <c r="O65" s="483">
        <v>334</v>
      </c>
      <c r="P65" s="486">
        <v>126.4</v>
      </c>
      <c r="Q65" s="483" t="s">
        <v>1394</v>
      </c>
      <c r="R65" s="266"/>
    </row>
    <row r="66" spans="1:18" s="268" customFormat="1" ht="55.9" customHeight="1" x14ac:dyDescent="0.25">
      <c r="A66" s="482"/>
      <c r="B66" s="485"/>
      <c r="C66" s="261">
        <v>63</v>
      </c>
      <c r="D66" s="261">
        <v>323</v>
      </c>
      <c r="E66" s="261" t="s">
        <v>1391</v>
      </c>
      <c r="F66" s="261" t="s">
        <v>761</v>
      </c>
      <c r="G66" s="262" t="s">
        <v>23</v>
      </c>
      <c r="H66" s="263">
        <v>30.1</v>
      </c>
      <c r="I66" s="263">
        <v>30.1</v>
      </c>
      <c r="J66" s="263">
        <v>0</v>
      </c>
      <c r="K66" s="263">
        <v>30.1</v>
      </c>
      <c r="L66" s="263">
        <v>0</v>
      </c>
      <c r="M66" s="485"/>
      <c r="N66" s="485"/>
      <c r="O66" s="485"/>
      <c r="P66" s="485"/>
      <c r="Q66" s="485"/>
      <c r="R66" s="266"/>
    </row>
    <row r="67" spans="1:18" s="268" customFormat="1" ht="55.9" customHeight="1" x14ac:dyDescent="0.25">
      <c r="A67" s="259">
        <v>44</v>
      </c>
      <c r="B67" s="260" t="s">
        <v>1512</v>
      </c>
      <c r="C67" s="261">
        <v>63</v>
      </c>
      <c r="D67" s="261">
        <v>323</v>
      </c>
      <c r="E67" s="261" t="s">
        <v>1391</v>
      </c>
      <c r="F67" s="261" t="s">
        <v>761</v>
      </c>
      <c r="G67" s="262" t="s">
        <v>23</v>
      </c>
      <c r="H67" s="263">
        <v>138.4</v>
      </c>
      <c r="I67" s="263">
        <v>138.4</v>
      </c>
      <c r="J67" s="263">
        <v>0</v>
      </c>
      <c r="K67" s="263">
        <v>138.4</v>
      </c>
      <c r="L67" s="263">
        <v>0</v>
      </c>
      <c r="M67" s="260" t="s">
        <v>1513</v>
      </c>
      <c r="N67" s="260" t="s">
        <v>1514</v>
      </c>
      <c r="O67" s="273">
        <v>338</v>
      </c>
      <c r="P67" s="276">
        <v>199.6</v>
      </c>
      <c r="Q67" s="265" t="s">
        <v>1394</v>
      </c>
      <c r="R67" s="266"/>
    </row>
    <row r="68" spans="1:18" s="268" customFormat="1" ht="55.9" customHeight="1" x14ac:dyDescent="0.25">
      <c r="A68" s="259">
        <v>45</v>
      </c>
      <c r="B68" s="260" t="s">
        <v>1515</v>
      </c>
      <c r="C68" s="261">
        <v>63</v>
      </c>
      <c r="D68" s="261">
        <v>374</v>
      </c>
      <c r="E68" s="261" t="s">
        <v>1391</v>
      </c>
      <c r="F68" s="261" t="s">
        <v>761</v>
      </c>
      <c r="G68" s="262" t="s">
        <v>23</v>
      </c>
      <c r="H68" s="263">
        <v>184.3</v>
      </c>
      <c r="I68" s="263">
        <v>31</v>
      </c>
      <c r="J68" s="263">
        <v>0</v>
      </c>
      <c r="K68" s="263">
        <v>31</v>
      </c>
      <c r="L68" s="263">
        <v>153.30000000000001</v>
      </c>
      <c r="M68" s="260" t="s">
        <v>1516</v>
      </c>
      <c r="N68" s="260" t="s">
        <v>1517</v>
      </c>
      <c r="O68" s="273">
        <v>507</v>
      </c>
      <c r="P68" s="276">
        <v>476</v>
      </c>
      <c r="Q68" s="265" t="s">
        <v>1394</v>
      </c>
      <c r="R68" s="266"/>
    </row>
    <row r="69" spans="1:18" s="268" customFormat="1" ht="55.9" customHeight="1" x14ac:dyDescent="0.25">
      <c r="A69" s="259">
        <v>46</v>
      </c>
      <c r="B69" s="260" t="s">
        <v>1518</v>
      </c>
      <c r="C69" s="261">
        <v>63</v>
      </c>
      <c r="D69" s="261">
        <v>300</v>
      </c>
      <c r="E69" s="261" t="s">
        <v>1391</v>
      </c>
      <c r="F69" s="261" t="s">
        <v>761</v>
      </c>
      <c r="G69" s="262" t="s">
        <v>23</v>
      </c>
      <c r="H69" s="263">
        <v>179.7</v>
      </c>
      <c r="I69" s="263">
        <v>179.7</v>
      </c>
      <c r="J69" s="263">
        <v>0</v>
      </c>
      <c r="K69" s="263">
        <v>179.7</v>
      </c>
      <c r="L69" s="263">
        <v>0</v>
      </c>
      <c r="M69" s="260" t="s">
        <v>1519</v>
      </c>
      <c r="N69" s="260" t="s">
        <v>1508</v>
      </c>
      <c r="O69" s="273">
        <v>337</v>
      </c>
      <c r="P69" s="276">
        <v>157.30000000000001</v>
      </c>
      <c r="Q69" s="265" t="s">
        <v>1394</v>
      </c>
      <c r="R69" s="266"/>
    </row>
    <row r="70" spans="1:18" s="268" customFormat="1" ht="55.9" customHeight="1" x14ac:dyDescent="0.25">
      <c r="A70" s="480">
        <v>47</v>
      </c>
      <c r="B70" s="483" t="s">
        <v>1520</v>
      </c>
      <c r="C70" s="261">
        <v>63</v>
      </c>
      <c r="D70" s="261">
        <v>368</v>
      </c>
      <c r="E70" s="261" t="s">
        <v>1391</v>
      </c>
      <c r="F70" s="261" t="s">
        <v>761</v>
      </c>
      <c r="G70" s="262" t="s">
        <v>23</v>
      </c>
      <c r="H70" s="263">
        <v>162.5</v>
      </c>
      <c r="I70" s="263">
        <v>162.5</v>
      </c>
      <c r="J70" s="263">
        <v>0</v>
      </c>
      <c r="K70" s="263">
        <v>162.5</v>
      </c>
      <c r="L70" s="263">
        <v>0</v>
      </c>
      <c r="M70" s="483" t="s">
        <v>1521</v>
      </c>
      <c r="N70" s="483" t="s">
        <v>1522</v>
      </c>
      <c r="O70" s="483">
        <v>661</v>
      </c>
      <c r="P70" s="486">
        <v>0</v>
      </c>
      <c r="Q70" s="483" t="s">
        <v>1394</v>
      </c>
      <c r="R70" s="266"/>
    </row>
    <row r="71" spans="1:18" s="268" customFormat="1" ht="55.9" customHeight="1" x14ac:dyDescent="0.25">
      <c r="A71" s="481"/>
      <c r="B71" s="484"/>
      <c r="C71" s="261">
        <v>63</v>
      </c>
      <c r="D71" s="261">
        <v>379</v>
      </c>
      <c r="E71" s="261" t="s">
        <v>1391</v>
      </c>
      <c r="F71" s="261" t="s">
        <v>761</v>
      </c>
      <c r="G71" s="262" t="s">
        <v>23</v>
      </c>
      <c r="H71" s="263">
        <v>185.8</v>
      </c>
      <c r="I71" s="263">
        <v>86.5</v>
      </c>
      <c r="J71" s="263">
        <v>99.3</v>
      </c>
      <c r="K71" s="263">
        <v>185.8</v>
      </c>
      <c r="L71" s="263">
        <v>0</v>
      </c>
      <c r="M71" s="484"/>
      <c r="N71" s="484"/>
      <c r="O71" s="484"/>
      <c r="P71" s="484"/>
      <c r="Q71" s="484"/>
      <c r="R71" s="266"/>
    </row>
    <row r="72" spans="1:18" s="268" customFormat="1" ht="55.9" customHeight="1" x14ac:dyDescent="0.25">
      <c r="A72" s="481"/>
      <c r="B72" s="484"/>
      <c r="C72" s="261">
        <v>63</v>
      </c>
      <c r="D72" s="261">
        <v>380</v>
      </c>
      <c r="E72" s="261" t="s">
        <v>1391</v>
      </c>
      <c r="F72" s="261" t="s">
        <v>761</v>
      </c>
      <c r="G72" s="262" t="s">
        <v>23</v>
      </c>
      <c r="H72" s="263">
        <v>185.7</v>
      </c>
      <c r="I72" s="263">
        <v>158.19999999999999</v>
      </c>
      <c r="J72" s="263">
        <v>27.5</v>
      </c>
      <c r="K72" s="263">
        <v>185.7</v>
      </c>
      <c r="L72" s="263">
        <v>0</v>
      </c>
      <c r="M72" s="484"/>
      <c r="N72" s="484"/>
      <c r="O72" s="484"/>
      <c r="P72" s="484"/>
      <c r="Q72" s="484"/>
      <c r="R72" s="266"/>
    </row>
    <row r="73" spans="1:18" s="268" customFormat="1" ht="55.9" customHeight="1" x14ac:dyDescent="0.25">
      <c r="A73" s="482"/>
      <c r="B73" s="485"/>
      <c r="C73" s="261">
        <v>63</v>
      </c>
      <c r="D73" s="261">
        <v>327</v>
      </c>
      <c r="E73" s="261" t="s">
        <v>1391</v>
      </c>
      <c r="F73" s="261" t="s">
        <v>761</v>
      </c>
      <c r="G73" s="262" t="s">
        <v>23</v>
      </c>
      <c r="H73" s="263">
        <v>128.1</v>
      </c>
      <c r="I73" s="263">
        <v>128.1</v>
      </c>
      <c r="J73" s="263">
        <v>0</v>
      </c>
      <c r="K73" s="263">
        <v>128.1</v>
      </c>
      <c r="L73" s="263">
        <v>0</v>
      </c>
      <c r="M73" s="485"/>
      <c r="N73" s="485"/>
      <c r="O73" s="485"/>
      <c r="P73" s="485"/>
      <c r="Q73" s="485"/>
      <c r="R73" s="266"/>
    </row>
    <row r="74" spans="1:18" s="268" customFormat="1" ht="55.9" customHeight="1" x14ac:dyDescent="0.25">
      <c r="A74" s="259">
        <v>48</v>
      </c>
      <c r="B74" s="260" t="s">
        <v>1523</v>
      </c>
      <c r="C74" s="261">
        <v>63</v>
      </c>
      <c r="D74" s="261">
        <v>337</v>
      </c>
      <c r="E74" s="261" t="s">
        <v>1391</v>
      </c>
      <c r="F74" s="261" t="s">
        <v>761</v>
      </c>
      <c r="G74" s="262" t="s">
        <v>23</v>
      </c>
      <c r="H74" s="263">
        <v>473.4</v>
      </c>
      <c r="I74" s="263">
        <v>116.2</v>
      </c>
      <c r="J74" s="263">
        <v>0</v>
      </c>
      <c r="K74" s="263">
        <v>116.2</v>
      </c>
      <c r="L74" s="263">
        <v>357.2</v>
      </c>
      <c r="M74" s="260" t="s">
        <v>1524</v>
      </c>
      <c r="N74" s="260" t="s">
        <v>1525</v>
      </c>
      <c r="O74" s="273">
        <v>611</v>
      </c>
      <c r="P74" s="276">
        <v>494.8</v>
      </c>
      <c r="Q74" s="265" t="s">
        <v>1394</v>
      </c>
      <c r="R74" s="266"/>
    </row>
    <row r="75" spans="1:18" s="268" customFormat="1" ht="50.45" customHeight="1" x14ac:dyDescent="0.25">
      <c r="A75" s="259">
        <v>49</v>
      </c>
      <c r="B75" s="260" t="s">
        <v>1526</v>
      </c>
      <c r="C75" s="261">
        <v>63</v>
      </c>
      <c r="D75" s="261">
        <v>369</v>
      </c>
      <c r="E75" s="261" t="s">
        <v>1391</v>
      </c>
      <c r="F75" s="261" t="s">
        <v>761</v>
      </c>
      <c r="G75" s="262" t="s">
        <v>23</v>
      </c>
      <c r="H75" s="263">
        <v>411.9</v>
      </c>
      <c r="I75" s="263">
        <v>411.9</v>
      </c>
      <c r="J75" s="263">
        <v>0</v>
      </c>
      <c r="K75" s="263">
        <v>411.9</v>
      </c>
      <c r="L75" s="263">
        <v>0</v>
      </c>
      <c r="M75" s="260" t="s">
        <v>1527</v>
      </c>
      <c r="N75" s="260" t="s">
        <v>1528</v>
      </c>
      <c r="O75" s="273">
        <v>773</v>
      </c>
      <c r="P75" s="276">
        <v>361.1</v>
      </c>
      <c r="Q75" s="265" t="s">
        <v>1394</v>
      </c>
      <c r="R75" s="266"/>
    </row>
    <row r="76" spans="1:18" s="268" customFormat="1" ht="50.45" customHeight="1" x14ac:dyDescent="0.25">
      <c r="A76" s="259">
        <v>50</v>
      </c>
      <c r="B76" s="260" t="s">
        <v>1529</v>
      </c>
      <c r="C76" s="261">
        <v>63</v>
      </c>
      <c r="D76" s="261">
        <v>324</v>
      </c>
      <c r="E76" s="261" t="s">
        <v>1391</v>
      </c>
      <c r="F76" s="261" t="s">
        <v>761</v>
      </c>
      <c r="G76" s="262" t="s">
        <v>23</v>
      </c>
      <c r="H76" s="263">
        <v>250</v>
      </c>
      <c r="I76" s="263">
        <v>250</v>
      </c>
      <c r="J76" s="263">
        <v>0</v>
      </c>
      <c r="K76" s="263">
        <v>250</v>
      </c>
      <c r="L76" s="263">
        <v>0</v>
      </c>
      <c r="M76" s="260" t="s">
        <v>1530</v>
      </c>
      <c r="N76" s="260" t="s">
        <v>1531</v>
      </c>
      <c r="O76" s="273">
        <v>509</v>
      </c>
      <c r="P76" s="276">
        <v>259</v>
      </c>
      <c r="Q76" s="265" t="s">
        <v>1394</v>
      </c>
      <c r="R76" s="266"/>
    </row>
    <row r="77" spans="1:18" s="268" customFormat="1" ht="50.45" customHeight="1" x14ac:dyDescent="0.25">
      <c r="A77" s="259">
        <v>51</v>
      </c>
      <c r="B77" s="260" t="s">
        <v>1461</v>
      </c>
      <c r="C77" s="261">
        <v>63</v>
      </c>
      <c r="D77" s="261">
        <v>366</v>
      </c>
      <c r="E77" s="261" t="s">
        <v>1391</v>
      </c>
      <c r="F77" s="261" t="s">
        <v>761</v>
      </c>
      <c r="G77" s="262" t="s">
        <v>23</v>
      </c>
      <c r="H77" s="263">
        <v>188.9</v>
      </c>
      <c r="I77" s="263">
        <v>188.9</v>
      </c>
      <c r="J77" s="263">
        <v>0</v>
      </c>
      <c r="K77" s="263">
        <v>188.9</v>
      </c>
      <c r="L77" s="263">
        <v>0</v>
      </c>
      <c r="M77" s="260" t="s">
        <v>1462</v>
      </c>
      <c r="N77" s="260" t="s">
        <v>1463</v>
      </c>
      <c r="O77" s="273">
        <v>772</v>
      </c>
      <c r="P77" s="276">
        <v>403.5</v>
      </c>
      <c r="Q77" s="265" t="s">
        <v>1394</v>
      </c>
      <c r="R77" s="266"/>
    </row>
    <row r="78" spans="1:18" s="280" customFormat="1" ht="55.9" customHeight="1" x14ac:dyDescent="0.25">
      <c r="A78" s="491">
        <v>52</v>
      </c>
      <c r="B78" s="477" t="s">
        <v>1532</v>
      </c>
      <c r="C78" s="261">
        <v>63</v>
      </c>
      <c r="D78" s="261">
        <v>245</v>
      </c>
      <c r="E78" s="261" t="s">
        <v>1391</v>
      </c>
      <c r="F78" s="261" t="s">
        <v>761</v>
      </c>
      <c r="G78" s="262" t="s">
        <v>23</v>
      </c>
      <c r="H78" s="263">
        <v>278.10000000000002</v>
      </c>
      <c r="I78" s="263">
        <v>278.10000000000002</v>
      </c>
      <c r="J78" s="263">
        <v>0</v>
      </c>
      <c r="K78" s="263">
        <v>278.10000000000002</v>
      </c>
      <c r="L78" s="263">
        <v>0</v>
      </c>
      <c r="M78" s="477" t="s">
        <v>1533</v>
      </c>
      <c r="N78" s="477" t="s">
        <v>1505</v>
      </c>
      <c r="O78" s="477">
        <v>558</v>
      </c>
      <c r="P78" s="492">
        <v>155.89999999999998</v>
      </c>
      <c r="Q78" s="477" t="s">
        <v>1394</v>
      </c>
      <c r="R78" s="266"/>
    </row>
    <row r="79" spans="1:18" s="268" customFormat="1" ht="55.9" customHeight="1" x14ac:dyDescent="0.25">
      <c r="A79" s="477"/>
      <c r="B79" s="477"/>
      <c r="C79" s="261">
        <v>63</v>
      </c>
      <c r="D79" s="261">
        <v>336</v>
      </c>
      <c r="E79" s="261" t="s">
        <v>1391</v>
      </c>
      <c r="F79" s="261" t="s">
        <v>761</v>
      </c>
      <c r="G79" s="262" t="s">
        <v>23</v>
      </c>
      <c r="H79" s="263">
        <v>124</v>
      </c>
      <c r="I79" s="263">
        <v>124</v>
      </c>
      <c r="J79" s="263">
        <v>0</v>
      </c>
      <c r="K79" s="263">
        <v>124</v>
      </c>
      <c r="L79" s="263">
        <v>0</v>
      </c>
      <c r="M79" s="477"/>
      <c r="N79" s="477"/>
      <c r="O79" s="477"/>
      <c r="P79" s="477"/>
      <c r="Q79" s="477"/>
      <c r="R79" s="266"/>
    </row>
    <row r="80" spans="1:18" s="268" customFormat="1" ht="55.9" customHeight="1" x14ac:dyDescent="0.25">
      <c r="A80" s="259">
        <v>53</v>
      </c>
      <c r="B80" s="260" t="s">
        <v>1534</v>
      </c>
      <c r="C80" s="261">
        <v>55</v>
      </c>
      <c r="D80" s="261">
        <v>401</v>
      </c>
      <c r="E80" s="261" t="s">
        <v>1391</v>
      </c>
      <c r="F80" s="261" t="s">
        <v>761</v>
      </c>
      <c r="G80" s="262" t="s">
        <v>23</v>
      </c>
      <c r="H80" s="263">
        <v>126.7</v>
      </c>
      <c r="I80" s="263">
        <v>126.7</v>
      </c>
      <c r="J80" s="263">
        <v>0</v>
      </c>
      <c r="K80" s="263">
        <v>126.7</v>
      </c>
      <c r="L80" s="263">
        <v>0</v>
      </c>
      <c r="M80" s="260" t="s">
        <v>1535</v>
      </c>
      <c r="N80" s="265" t="s">
        <v>1536</v>
      </c>
      <c r="O80" s="273">
        <v>242</v>
      </c>
      <c r="P80" s="276">
        <v>115.3</v>
      </c>
      <c r="Q80" s="265" t="s">
        <v>1394</v>
      </c>
      <c r="R80" s="266"/>
    </row>
    <row r="81" spans="1:18" s="268" customFormat="1" ht="55.9" customHeight="1" x14ac:dyDescent="0.25">
      <c r="A81" s="259">
        <v>54</v>
      </c>
      <c r="B81" s="260" t="s">
        <v>1537</v>
      </c>
      <c r="C81" s="261">
        <v>63</v>
      </c>
      <c r="D81" s="261">
        <v>243</v>
      </c>
      <c r="E81" s="261" t="s">
        <v>1391</v>
      </c>
      <c r="F81" s="261" t="s">
        <v>761</v>
      </c>
      <c r="G81" s="262" t="s">
        <v>23</v>
      </c>
      <c r="H81" s="263">
        <v>174.7</v>
      </c>
      <c r="I81" s="263">
        <v>174.7</v>
      </c>
      <c r="J81" s="263">
        <v>0</v>
      </c>
      <c r="K81" s="263">
        <v>174.7</v>
      </c>
      <c r="L81" s="263">
        <v>0</v>
      </c>
      <c r="M81" s="260" t="s">
        <v>1538</v>
      </c>
      <c r="N81" s="265" t="s">
        <v>1539</v>
      </c>
      <c r="O81" s="273">
        <v>281</v>
      </c>
      <c r="P81" s="276">
        <v>106.30000000000001</v>
      </c>
      <c r="Q81" s="265" t="s">
        <v>1394</v>
      </c>
      <c r="R81" s="266"/>
    </row>
    <row r="82" spans="1:18" s="268" customFormat="1" ht="55.9" customHeight="1" x14ac:dyDescent="0.25">
      <c r="A82" s="259">
        <v>55</v>
      </c>
      <c r="B82" s="260" t="s">
        <v>1540</v>
      </c>
      <c r="C82" s="261">
        <v>63</v>
      </c>
      <c r="D82" s="261">
        <v>310</v>
      </c>
      <c r="E82" s="261" t="s">
        <v>1391</v>
      </c>
      <c r="F82" s="261" t="s">
        <v>761</v>
      </c>
      <c r="G82" s="262" t="s">
        <v>23</v>
      </c>
      <c r="H82" s="263">
        <v>233.3</v>
      </c>
      <c r="I82" s="263">
        <v>233.3</v>
      </c>
      <c r="J82" s="263">
        <v>0</v>
      </c>
      <c r="K82" s="263">
        <v>233.3</v>
      </c>
      <c r="L82" s="263">
        <v>0</v>
      </c>
      <c r="M82" s="260" t="s">
        <v>1541</v>
      </c>
      <c r="N82" s="265" t="s">
        <v>1542</v>
      </c>
      <c r="O82" s="273">
        <v>450</v>
      </c>
      <c r="P82" s="276">
        <v>216.7</v>
      </c>
      <c r="Q82" s="265" t="s">
        <v>1394</v>
      </c>
      <c r="R82" s="266"/>
    </row>
    <row r="83" spans="1:18" s="268" customFormat="1" ht="55.9" customHeight="1" x14ac:dyDescent="0.25">
      <c r="A83" s="259">
        <v>56</v>
      </c>
      <c r="B83" s="260" t="s">
        <v>1543</v>
      </c>
      <c r="C83" s="261">
        <v>63</v>
      </c>
      <c r="D83" s="261">
        <v>301</v>
      </c>
      <c r="E83" s="261" t="s">
        <v>1391</v>
      </c>
      <c r="F83" s="261" t="s">
        <v>761</v>
      </c>
      <c r="G83" s="262" t="s">
        <v>23</v>
      </c>
      <c r="H83" s="263">
        <v>270.39999999999998</v>
      </c>
      <c r="I83" s="263">
        <v>270.39999999999998</v>
      </c>
      <c r="J83" s="263">
        <v>0</v>
      </c>
      <c r="K83" s="263">
        <v>270.39999999999998</v>
      </c>
      <c r="L83" s="263">
        <v>0</v>
      </c>
      <c r="M83" s="260" t="s">
        <v>1544</v>
      </c>
      <c r="N83" s="265" t="s">
        <v>1545</v>
      </c>
      <c r="O83" s="273">
        <v>507</v>
      </c>
      <c r="P83" s="276">
        <v>236.60000000000002</v>
      </c>
      <c r="Q83" s="265" t="s">
        <v>1394</v>
      </c>
      <c r="R83" s="266"/>
    </row>
    <row r="84" spans="1:18" s="268" customFormat="1" ht="55.9" customHeight="1" x14ac:dyDescent="0.25">
      <c r="A84" s="259">
        <v>57</v>
      </c>
      <c r="B84" s="260" t="s">
        <v>1546</v>
      </c>
      <c r="C84" s="261">
        <v>63</v>
      </c>
      <c r="D84" s="261">
        <v>302</v>
      </c>
      <c r="E84" s="261" t="s">
        <v>1391</v>
      </c>
      <c r="F84" s="261" t="s">
        <v>761</v>
      </c>
      <c r="G84" s="262" t="s">
        <v>23</v>
      </c>
      <c r="H84" s="263">
        <v>502.5</v>
      </c>
      <c r="I84" s="263">
        <v>502.5</v>
      </c>
      <c r="J84" s="263">
        <v>0</v>
      </c>
      <c r="K84" s="263">
        <v>502.5</v>
      </c>
      <c r="L84" s="263">
        <v>0</v>
      </c>
      <c r="M84" s="260" t="s">
        <v>1547</v>
      </c>
      <c r="N84" s="265" t="s">
        <v>1548</v>
      </c>
      <c r="O84" s="273">
        <v>481</v>
      </c>
      <c r="P84" s="276"/>
      <c r="Q84" s="265" t="s">
        <v>1394</v>
      </c>
      <c r="R84" s="266"/>
    </row>
    <row r="85" spans="1:18" s="268" customFormat="1" ht="55.9" customHeight="1" x14ac:dyDescent="0.25">
      <c r="A85" s="259">
        <v>58</v>
      </c>
      <c r="B85" s="260" t="s">
        <v>1549</v>
      </c>
      <c r="C85" s="261">
        <v>63</v>
      </c>
      <c r="D85" s="261">
        <v>334</v>
      </c>
      <c r="E85" s="261" t="s">
        <v>1391</v>
      </c>
      <c r="F85" s="261" t="s">
        <v>761</v>
      </c>
      <c r="G85" s="262" t="s">
        <v>23</v>
      </c>
      <c r="H85" s="263">
        <v>153.9</v>
      </c>
      <c r="I85" s="263">
        <v>72.599999999999994</v>
      </c>
      <c r="J85" s="263">
        <v>81.3</v>
      </c>
      <c r="K85" s="263">
        <v>153.89999999999998</v>
      </c>
      <c r="L85" s="263">
        <v>0</v>
      </c>
      <c r="M85" s="260" t="s">
        <v>1550</v>
      </c>
      <c r="N85" s="265" t="s">
        <v>1551</v>
      </c>
      <c r="O85" s="273">
        <v>306</v>
      </c>
      <c r="P85" s="276">
        <v>152.10000000000002</v>
      </c>
      <c r="Q85" s="265" t="s">
        <v>1394</v>
      </c>
      <c r="R85" s="266"/>
    </row>
    <row r="86" spans="1:18" s="268" customFormat="1" ht="60" customHeight="1" x14ac:dyDescent="0.25">
      <c r="A86" s="259">
        <v>59</v>
      </c>
      <c r="B86" s="260" t="s">
        <v>1552</v>
      </c>
      <c r="C86" s="261">
        <v>55</v>
      </c>
      <c r="D86" s="261">
        <v>233</v>
      </c>
      <c r="E86" s="261" t="s">
        <v>1391</v>
      </c>
      <c r="F86" s="261" t="s">
        <v>761</v>
      </c>
      <c r="G86" s="262" t="s">
        <v>23</v>
      </c>
      <c r="H86" s="263">
        <v>213.6</v>
      </c>
      <c r="I86" s="263">
        <v>199.5</v>
      </c>
      <c r="J86" s="263"/>
      <c r="K86" s="263">
        <v>199.5</v>
      </c>
      <c r="L86" s="263">
        <v>14.099999999999994</v>
      </c>
      <c r="M86" s="260" t="s">
        <v>1392</v>
      </c>
      <c r="N86" s="265" t="s">
        <v>1553</v>
      </c>
      <c r="O86" s="273">
        <v>675</v>
      </c>
      <c r="P86" s="276">
        <v>475.5</v>
      </c>
      <c r="Q86" s="265" t="s">
        <v>1394</v>
      </c>
      <c r="R86" s="266"/>
    </row>
    <row r="87" spans="1:18" s="268" customFormat="1" ht="55.9" customHeight="1" x14ac:dyDescent="0.25">
      <c r="A87" s="259">
        <v>60</v>
      </c>
      <c r="B87" s="260" t="s">
        <v>1554</v>
      </c>
      <c r="C87" s="261">
        <v>63</v>
      </c>
      <c r="D87" s="261">
        <v>367</v>
      </c>
      <c r="E87" s="261" t="s">
        <v>1391</v>
      </c>
      <c r="F87" s="261" t="s">
        <v>761</v>
      </c>
      <c r="G87" s="262" t="s">
        <v>23</v>
      </c>
      <c r="H87" s="263">
        <v>235.5</v>
      </c>
      <c r="I87" s="263">
        <v>235.5</v>
      </c>
      <c r="J87" s="263">
        <v>0</v>
      </c>
      <c r="K87" s="263">
        <v>235.5</v>
      </c>
      <c r="L87" s="263">
        <v>0</v>
      </c>
      <c r="M87" s="260" t="s">
        <v>1555</v>
      </c>
      <c r="N87" s="265" t="s">
        <v>1556</v>
      </c>
      <c r="O87" s="273">
        <v>442</v>
      </c>
      <c r="P87" s="276">
        <v>206.5</v>
      </c>
      <c r="Q87" s="265" t="s">
        <v>1394</v>
      </c>
      <c r="R87" s="266"/>
    </row>
    <row r="88" spans="1:18" s="268" customFormat="1" ht="55.9" customHeight="1" x14ac:dyDescent="0.25">
      <c r="A88" s="480">
        <v>61</v>
      </c>
      <c r="B88" s="483" t="s">
        <v>1557</v>
      </c>
      <c r="C88" s="261">
        <v>55</v>
      </c>
      <c r="D88" s="261">
        <v>301</v>
      </c>
      <c r="E88" s="261" t="s">
        <v>1391</v>
      </c>
      <c r="F88" s="261" t="s">
        <v>761</v>
      </c>
      <c r="G88" s="262" t="s">
        <v>23</v>
      </c>
      <c r="H88" s="263">
        <v>136.9</v>
      </c>
      <c r="I88" s="263">
        <v>136.9</v>
      </c>
      <c r="J88" s="263">
        <v>0</v>
      </c>
      <c r="K88" s="263">
        <v>136.9</v>
      </c>
      <c r="L88" s="263">
        <v>0</v>
      </c>
      <c r="M88" s="483" t="s">
        <v>877</v>
      </c>
      <c r="N88" s="483" t="s">
        <v>1558</v>
      </c>
      <c r="O88" s="483">
        <v>291</v>
      </c>
      <c r="P88" s="486">
        <v>25.900000000000006</v>
      </c>
      <c r="Q88" s="483" t="s">
        <v>1394</v>
      </c>
      <c r="R88" s="266"/>
    </row>
    <row r="89" spans="1:18" s="268" customFormat="1" ht="55.9" customHeight="1" x14ac:dyDescent="0.25">
      <c r="A89" s="481"/>
      <c r="B89" s="484"/>
      <c r="C89" s="261">
        <v>55</v>
      </c>
      <c r="D89" s="261">
        <v>300</v>
      </c>
      <c r="E89" s="261" t="s">
        <v>1391</v>
      </c>
      <c r="F89" s="261" t="s">
        <v>761</v>
      </c>
      <c r="G89" s="262" t="s">
        <v>23</v>
      </c>
      <c r="H89" s="263">
        <v>26.1</v>
      </c>
      <c r="I89" s="263">
        <v>26.1</v>
      </c>
      <c r="J89" s="263">
        <v>0</v>
      </c>
      <c r="K89" s="263">
        <v>26.1</v>
      </c>
      <c r="L89" s="263">
        <v>0</v>
      </c>
      <c r="M89" s="484"/>
      <c r="N89" s="484"/>
      <c r="O89" s="484"/>
      <c r="P89" s="484"/>
      <c r="Q89" s="484"/>
      <c r="R89" s="266"/>
    </row>
    <row r="90" spans="1:18" s="281" customFormat="1" ht="55.9" customHeight="1" x14ac:dyDescent="0.25">
      <c r="A90" s="482"/>
      <c r="B90" s="485"/>
      <c r="C90" s="261">
        <v>55</v>
      </c>
      <c r="D90" s="261">
        <v>364</v>
      </c>
      <c r="E90" s="261" t="s">
        <v>1391</v>
      </c>
      <c r="F90" s="261" t="s">
        <v>761</v>
      </c>
      <c r="G90" s="262" t="s">
        <v>23</v>
      </c>
      <c r="H90" s="263">
        <v>102.1</v>
      </c>
      <c r="I90" s="263">
        <v>102.1</v>
      </c>
      <c r="J90" s="263">
        <v>0</v>
      </c>
      <c r="K90" s="263">
        <v>102.1</v>
      </c>
      <c r="L90" s="263">
        <v>0</v>
      </c>
      <c r="M90" s="485"/>
      <c r="N90" s="485"/>
      <c r="O90" s="485"/>
      <c r="P90" s="485"/>
      <c r="Q90" s="485"/>
      <c r="R90" s="266"/>
    </row>
    <row r="91" spans="1:18" s="281" customFormat="1" ht="55.9" customHeight="1" x14ac:dyDescent="0.25">
      <c r="A91" s="259">
        <v>62</v>
      </c>
      <c r="B91" s="260" t="s">
        <v>1559</v>
      </c>
      <c r="C91" s="261">
        <v>55</v>
      </c>
      <c r="D91" s="261">
        <v>364</v>
      </c>
      <c r="E91" s="261" t="s">
        <v>1391</v>
      </c>
      <c r="F91" s="261" t="s">
        <v>761</v>
      </c>
      <c r="G91" s="262" t="s">
        <v>23</v>
      </c>
      <c r="H91" s="263">
        <v>114.8</v>
      </c>
      <c r="I91" s="263">
        <v>114.8</v>
      </c>
      <c r="J91" s="263">
        <v>0</v>
      </c>
      <c r="K91" s="263">
        <v>114.8</v>
      </c>
      <c r="L91" s="263">
        <v>0</v>
      </c>
      <c r="M91" s="260" t="s">
        <v>1560</v>
      </c>
      <c r="N91" s="265" t="s">
        <v>1561</v>
      </c>
      <c r="O91" s="273">
        <v>411</v>
      </c>
      <c r="P91" s="276">
        <v>296.2</v>
      </c>
      <c r="Q91" s="265" t="s">
        <v>1394</v>
      </c>
      <c r="R91" s="266"/>
    </row>
    <row r="92" spans="1:18" s="268" customFormat="1" ht="55.9" customHeight="1" x14ac:dyDescent="0.25">
      <c r="A92" s="259">
        <v>63</v>
      </c>
      <c r="B92" s="260" t="s">
        <v>1562</v>
      </c>
      <c r="C92" s="261">
        <v>63</v>
      </c>
      <c r="D92" s="261">
        <v>312</v>
      </c>
      <c r="E92" s="261" t="s">
        <v>1391</v>
      </c>
      <c r="F92" s="261" t="s">
        <v>761</v>
      </c>
      <c r="G92" s="262" t="s">
        <v>23</v>
      </c>
      <c r="H92" s="263">
        <v>325.5</v>
      </c>
      <c r="I92" s="263">
        <v>325.5</v>
      </c>
      <c r="J92" s="263">
        <v>0</v>
      </c>
      <c r="K92" s="263">
        <v>325.5</v>
      </c>
      <c r="L92" s="263">
        <v>0</v>
      </c>
      <c r="M92" s="260" t="s">
        <v>1563</v>
      </c>
      <c r="N92" s="265" t="s">
        <v>1564</v>
      </c>
      <c r="O92" s="273">
        <v>723</v>
      </c>
      <c r="P92" s="276">
        <v>397.5</v>
      </c>
      <c r="Q92" s="265" t="s">
        <v>1394</v>
      </c>
      <c r="R92" s="266"/>
    </row>
    <row r="93" spans="1:18" s="281" customFormat="1" ht="55.9" customHeight="1" x14ac:dyDescent="0.25">
      <c r="A93" s="259">
        <v>64</v>
      </c>
      <c r="B93" s="260" t="s">
        <v>1565</v>
      </c>
      <c r="C93" s="261">
        <v>55</v>
      </c>
      <c r="D93" s="261">
        <v>397</v>
      </c>
      <c r="E93" s="261" t="s">
        <v>1391</v>
      </c>
      <c r="F93" s="261" t="s">
        <v>761</v>
      </c>
      <c r="G93" s="262" t="s">
        <v>23</v>
      </c>
      <c r="H93" s="263">
        <v>221</v>
      </c>
      <c r="I93" s="263">
        <v>221</v>
      </c>
      <c r="J93" s="263">
        <v>0</v>
      </c>
      <c r="K93" s="263">
        <v>221</v>
      </c>
      <c r="L93" s="263">
        <v>0</v>
      </c>
      <c r="M93" s="260" t="s">
        <v>1566</v>
      </c>
      <c r="N93" s="265" t="s">
        <v>1567</v>
      </c>
      <c r="O93" s="273">
        <v>291</v>
      </c>
      <c r="P93" s="276">
        <v>70</v>
      </c>
      <c r="Q93" s="265" t="s">
        <v>1394</v>
      </c>
      <c r="R93" s="266"/>
    </row>
    <row r="94" spans="1:18" s="281" customFormat="1" ht="55.9" customHeight="1" x14ac:dyDescent="0.25">
      <c r="A94" s="259">
        <v>65</v>
      </c>
      <c r="B94" s="260" t="s">
        <v>1568</v>
      </c>
      <c r="C94" s="261">
        <v>55</v>
      </c>
      <c r="D94" s="261">
        <v>397</v>
      </c>
      <c r="E94" s="261" t="s">
        <v>1391</v>
      </c>
      <c r="F94" s="261" t="s">
        <v>761</v>
      </c>
      <c r="G94" s="262" t="s">
        <v>23</v>
      </c>
      <c r="H94" s="263">
        <v>130</v>
      </c>
      <c r="I94" s="263">
        <v>130</v>
      </c>
      <c r="J94" s="263">
        <v>0</v>
      </c>
      <c r="K94" s="263">
        <v>130</v>
      </c>
      <c r="L94" s="263">
        <v>0</v>
      </c>
      <c r="M94" s="260" t="s">
        <v>856</v>
      </c>
      <c r="N94" s="265" t="s">
        <v>1569</v>
      </c>
      <c r="O94" s="273">
        <v>314</v>
      </c>
      <c r="P94" s="276">
        <v>184</v>
      </c>
      <c r="Q94" s="265" t="s">
        <v>1394</v>
      </c>
      <c r="R94" s="266"/>
    </row>
    <row r="95" spans="1:18" s="281" customFormat="1" ht="55.9" customHeight="1" x14ac:dyDescent="0.25">
      <c r="A95" s="259">
        <v>66</v>
      </c>
      <c r="B95" s="260" t="s">
        <v>1570</v>
      </c>
      <c r="C95" s="261">
        <v>55</v>
      </c>
      <c r="D95" s="261">
        <v>397</v>
      </c>
      <c r="E95" s="261" t="s">
        <v>1391</v>
      </c>
      <c r="F95" s="261" t="s">
        <v>761</v>
      </c>
      <c r="G95" s="262" t="s">
        <v>23</v>
      </c>
      <c r="H95" s="263">
        <v>160</v>
      </c>
      <c r="I95" s="263">
        <v>160</v>
      </c>
      <c r="J95" s="263">
        <v>0</v>
      </c>
      <c r="K95" s="263">
        <v>160</v>
      </c>
      <c r="L95" s="263">
        <v>0</v>
      </c>
      <c r="M95" s="260" t="s">
        <v>1571</v>
      </c>
      <c r="N95" s="265" t="s">
        <v>1572</v>
      </c>
      <c r="O95" s="273">
        <v>412</v>
      </c>
      <c r="P95" s="276">
        <v>252</v>
      </c>
      <c r="Q95" s="265" t="s">
        <v>1394</v>
      </c>
      <c r="R95" s="266"/>
    </row>
    <row r="96" spans="1:18" s="268" customFormat="1" ht="55.9" customHeight="1" x14ac:dyDescent="0.25">
      <c r="A96" s="259">
        <v>67</v>
      </c>
      <c r="B96" s="260" t="s">
        <v>1573</v>
      </c>
      <c r="C96" s="261">
        <v>63</v>
      </c>
      <c r="D96" s="261">
        <v>377</v>
      </c>
      <c r="E96" s="261" t="s">
        <v>1391</v>
      </c>
      <c r="F96" s="261" t="s">
        <v>761</v>
      </c>
      <c r="G96" s="262" t="s">
        <v>23</v>
      </c>
      <c r="H96" s="263">
        <v>325.8</v>
      </c>
      <c r="I96" s="263">
        <v>288.7</v>
      </c>
      <c r="J96" s="263">
        <v>37.100000000000023</v>
      </c>
      <c r="K96" s="263">
        <v>325.8</v>
      </c>
      <c r="L96" s="263">
        <v>0</v>
      </c>
      <c r="M96" s="260" t="s">
        <v>1574</v>
      </c>
      <c r="N96" s="265" t="s">
        <v>1575</v>
      </c>
      <c r="O96" s="273">
        <v>675</v>
      </c>
      <c r="P96" s="276">
        <v>349.2</v>
      </c>
      <c r="Q96" s="265" t="s">
        <v>1394</v>
      </c>
      <c r="R96" s="266"/>
    </row>
    <row r="97" spans="1:18" s="268" customFormat="1" ht="55.9" customHeight="1" x14ac:dyDescent="0.25">
      <c r="A97" s="491">
        <v>68</v>
      </c>
      <c r="B97" s="477" t="s">
        <v>1576</v>
      </c>
      <c r="C97" s="261">
        <v>63</v>
      </c>
      <c r="D97" s="261">
        <v>376</v>
      </c>
      <c r="E97" s="261" t="s">
        <v>1391</v>
      </c>
      <c r="F97" s="261" t="s">
        <v>761</v>
      </c>
      <c r="G97" s="262" t="s">
        <v>23</v>
      </c>
      <c r="H97" s="263">
        <v>258.89999999999998</v>
      </c>
      <c r="I97" s="263">
        <v>27.8</v>
      </c>
      <c r="J97" s="263">
        <v>0</v>
      </c>
      <c r="K97" s="263">
        <v>27.8</v>
      </c>
      <c r="L97" s="263">
        <v>231.09999999999997</v>
      </c>
      <c r="M97" s="477" t="s">
        <v>1577</v>
      </c>
      <c r="N97" s="477" t="s">
        <v>1578</v>
      </c>
      <c r="O97" s="477">
        <v>592</v>
      </c>
      <c r="P97" s="492">
        <v>262.70000000000005</v>
      </c>
      <c r="Q97" s="477" t="s">
        <v>1394</v>
      </c>
      <c r="R97" s="266"/>
    </row>
    <row r="98" spans="1:18" s="268" customFormat="1" ht="55.9" customHeight="1" x14ac:dyDescent="0.25">
      <c r="A98" s="477"/>
      <c r="B98" s="477"/>
      <c r="C98" s="261">
        <v>63</v>
      </c>
      <c r="D98" s="261">
        <v>308</v>
      </c>
      <c r="E98" s="261" t="s">
        <v>1391</v>
      </c>
      <c r="F98" s="261" t="s">
        <v>761</v>
      </c>
      <c r="G98" s="262" t="s">
        <v>23</v>
      </c>
      <c r="H98" s="263">
        <v>301.5</v>
      </c>
      <c r="I98" s="263">
        <v>301.5</v>
      </c>
      <c r="J98" s="263">
        <v>0</v>
      </c>
      <c r="K98" s="263">
        <v>301.5</v>
      </c>
      <c r="L98" s="263">
        <v>0</v>
      </c>
      <c r="M98" s="477"/>
      <c r="N98" s="477"/>
      <c r="O98" s="477"/>
      <c r="P98" s="477"/>
      <c r="Q98" s="477"/>
      <c r="R98" s="266"/>
    </row>
    <row r="99" spans="1:18" s="282" customFormat="1" ht="57" customHeight="1" x14ac:dyDescent="0.25">
      <c r="A99" s="480">
        <v>69</v>
      </c>
      <c r="B99" s="483" t="s">
        <v>1579</v>
      </c>
      <c r="C99" s="261">
        <v>55</v>
      </c>
      <c r="D99" s="261">
        <v>333</v>
      </c>
      <c r="E99" s="261" t="s">
        <v>1391</v>
      </c>
      <c r="F99" s="261" t="s">
        <v>761</v>
      </c>
      <c r="G99" s="262" t="s">
        <v>23</v>
      </c>
      <c r="H99" s="263">
        <v>173.3</v>
      </c>
      <c r="I99" s="263">
        <v>173.3</v>
      </c>
      <c r="J99" s="263">
        <v>0</v>
      </c>
      <c r="K99" s="263">
        <v>173.3</v>
      </c>
      <c r="L99" s="263">
        <v>0</v>
      </c>
      <c r="M99" s="483" t="s">
        <v>1580</v>
      </c>
      <c r="N99" s="483" t="s">
        <v>1581</v>
      </c>
      <c r="O99" s="483">
        <v>586</v>
      </c>
      <c r="P99" s="486">
        <v>168.59999999999997</v>
      </c>
      <c r="Q99" s="483" t="s">
        <v>1394</v>
      </c>
      <c r="R99" s="266"/>
    </row>
    <row r="100" spans="1:18" s="268" customFormat="1" ht="57" customHeight="1" x14ac:dyDescent="0.25">
      <c r="A100" s="481"/>
      <c r="B100" s="484"/>
      <c r="C100" s="261">
        <v>63</v>
      </c>
      <c r="D100" s="261">
        <v>291</v>
      </c>
      <c r="E100" s="261" t="s">
        <v>1391</v>
      </c>
      <c r="F100" s="261" t="s">
        <v>761</v>
      </c>
      <c r="G100" s="262" t="s">
        <v>23</v>
      </c>
      <c r="H100" s="263">
        <v>116.3</v>
      </c>
      <c r="I100" s="263">
        <v>116.3</v>
      </c>
      <c r="J100" s="263">
        <v>0</v>
      </c>
      <c r="K100" s="263">
        <v>116.3</v>
      </c>
      <c r="L100" s="263">
        <v>0</v>
      </c>
      <c r="M100" s="484"/>
      <c r="N100" s="484"/>
      <c r="O100" s="484"/>
      <c r="P100" s="484"/>
      <c r="Q100" s="484"/>
      <c r="R100" s="266"/>
    </row>
    <row r="101" spans="1:18" s="268" customFormat="1" ht="71.45" customHeight="1" x14ac:dyDescent="0.25">
      <c r="A101" s="482"/>
      <c r="B101" s="485"/>
      <c r="C101" s="261">
        <v>63</v>
      </c>
      <c r="D101" s="261">
        <v>258</v>
      </c>
      <c r="E101" s="261" t="s">
        <v>1391</v>
      </c>
      <c r="F101" s="261" t="s">
        <v>761</v>
      </c>
      <c r="G101" s="262" t="s">
        <v>23</v>
      </c>
      <c r="H101" s="263">
        <v>127.8</v>
      </c>
      <c r="I101" s="263">
        <v>127.8</v>
      </c>
      <c r="J101" s="263">
        <v>0</v>
      </c>
      <c r="K101" s="263">
        <v>127.8</v>
      </c>
      <c r="L101" s="263">
        <v>0</v>
      </c>
      <c r="M101" s="485"/>
      <c r="N101" s="485"/>
      <c r="O101" s="485"/>
      <c r="P101" s="485"/>
      <c r="Q101" s="485"/>
      <c r="R101" s="266"/>
    </row>
    <row r="102" spans="1:18" s="268" customFormat="1" ht="55.9" customHeight="1" x14ac:dyDescent="0.25">
      <c r="A102" s="259">
        <v>70</v>
      </c>
      <c r="B102" s="260" t="s">
        <v>1582</v>
      </c>
      <c r="C102" s="261">
        <v>63</v>
      </c>
      <c r="D102" s="261">
        <v>291</v>
      </c>
      <c r="E102" s="261" t="s">
        <v>1391</v>
      </c>
      <c r="F102" s="261" t="s">
        <v>761</v>
      </c>
      <c r="G102" s="262" t="s">
        <v>23</v>
      </c>
      <c r="H102" s="263">
        <v>42</v>
      </c>
      <c r="I102" s="263">
        <v>42</v>
      </c>
      <c r="J102" s="263">
        <v>0</v>
      </c>
      <c r="K102" s="263">
        <v>42</v>
      </c>
      <c r="L102" s="263">
        <v>0</v>
      </c>
      <c r="M102" s="260" t="s">
        <v>1580</v>
      </c>
      <c r="N102" s="265" t="s">
        <v>1581</v>
      </c>
      <c r="O102" s="273">
        <v>581</v>
      </c>
      <c r="P102" s="276">
        <v>539</v>
      </c>
      <c r="Q102" s="265" t="s">
        <v>1394</v>
      </c>
      <c r="R102" s="266"/>
    </row>
    <row r="103" spans="1:18" s="282" customFormat="1" ht="55.9" customHeight="1" x14ac:dyDescent="0.25">
      <c r="A103" s="259">
        <v>71</v>
      </c>
      <c r="B103" s="260" t="s">
        <v>1583</v>
      </c>
      <c r="C103" s="261">
        <v>55</v>
      </c>
      <c r="D103" s="261">
        <v>333</v>
      </c>
      <c r="E103" s="261" t="s">
        <v>1391</v>
      </c>
      <c r="F103" s="261" t="s">
        <v>761</v>
      </c>
      <c r="G103" s="262" t="s">
        <v>23</v>
      </c>
      <c r="H103" s="263">
        <v>144.5</v>
      </c>
      <c r="I103" s="263">
        <v>144.5</v>
      </c>
      <c r="J103" s="263">
        <v>0</v>
      </c>
      <c r="K103" s="263">
        <v>144.5</v>
      </c>
      <c r="L103" s="263">
        <v>0</v>
      </c>
      <c r="M103" s="260" t="s">
        <v>1583</v>
      </c>
      <c r="N103" s="265" t="s">
        <v>1584</v>
      </c>
      <c r="O103" s="273">
        <v>436</v>
      </c>
      <c r="P103" s="276">
        <v>291.5</v>
      </c>
      <c r="Q103" s="265" t="s">
        <v>1394</v>
      </c>
      <c r="R103" s="266"/>
    </row>
    <row r="104" spans="1:18" s="281" customFormat="1" ht="55.9" customHeight="1" x14ac:dyDescent="0.25">
      <c r="A104" s="480">
        <v>72</v>
      </c>
      <c r="B104" s="483" t="s">
        <v>1585</v>
      </c>
      <c r="C104" s="261">
        <v>55</v>
      </c>
      <c r="D104" s="261">
        <v>365</v>
      </c>
      <c r="E104" s="261" t="s">
        <v>1391</v>
      </c>
      <c r="F104" s="261" t="s">
        <v>761</v>
      </c>
      <c r="G104" s="262" t="s">
        <v>23</v>
      </c>
      <c r="H104" s="263">
        <v>129.69999999999999</v>
      </c>
      <c r="I104" s="263">
        <v>129.69999999999999</v>
      </c>
      <c r="J104" s="263">
        <v>0</v>
      </c>
      <c r="K104" s="263">
        <v>129.69999999999999</v>
      </c>
      <c r="L104" s="263">
        <v>0</v>
      </c>
      <c r="M104" s="483" t="s">
        <v>1586</v>
      </c>
      <c r="N104" s="483" t="s">
        <v>1587</v>
      </c>
      <c r="O104" s="483">
        <v>532</v>
      </c>
      <c r="P104" s="486">
        <v>0</v>
      </c>
      <c r="Q104" s="483" t="s">
        <v>1394</v>
      </c>
      <c r="R104" s="266"/>
    </row>
    <row r="105" spans="1:18" s="281" customFormat="1" ht="55.9" customHeight="1" x14ac:dyDescent="0.25">
      <c r="A105" s="481"/>
      <c r="B105" s="484"/>
      <c r="C105" s="261">
        <v>55</v>
      </c>
      <c r="D105" s="261">
        <v>300</v>
      </c>
      <c r="E105" s="263" t="s">
        <v>1391</v>
      </c>
      <c r="F105" s="263" t="s">
        <v>761</v>
      </c>
      <c r="G105" s="263" t="s">
        <v>23</v>
      </c>
      <c r="H105" s="263">
        <v>34.299999999999997</v>
      </c>
      <c r="I105" s="263">
        <v>34.299999999999997</v>
      </c>
      <c r="J105" s="262">
        <v>0</v>
      </c>
      <c r="K105" s="263">
        <v>34.299999999999997</v>
      </c>
      <c r="L105" s="283">
        <v>0</v>
      </c>
      <c r="M105" s="484"/>
      <c r="N105" s="484"/>
      <c r="O105" s="484"/>
      <c r="P105" s="484"/>
      <c r="Q105" s="484"/>
      <c r="R105" s="266"/>
    </row>
    <row r="106" spans="1:18" s="281" customFormat="1" ht="55.9" customHeight="1" x14ac:dyDescent="0.25">
      <c r="A106" s="481"/>
      <c r="B106" s="484"/>
      <c r="C106" s="261">
        <v>55</v>
      </c>
      <c r="D106" s="261">
        <v>299</v>
      </c>
      <c r="E106" s="261" t="s">
        <v>1391</v>
      </c>
      <c r="F106" s="261" t="s">
        <v>761</v>
      </c>
      <c r="G106" s="262" t="s">
        <v>23</v>
      </c>
      <c r="H106" s="263">
        <v>97.9</v>
      </c>
      <c r="I106" s="263">
        <v>97.9</v>
      </c>
      <c r="J106" s="263">
        <v>0</v>
      </c>
      <c r="K106" s="263">
        <v>97.9</v>
      </c>
      <c r="L106" s="263">
        <v>0</v>
      </c>
      <c r="M106" s="484"/>
      <c r="N106" s="484"/>
      <c r="O106" s="484"/>
      <c r="P106" s="484"/>
      <c r="Q106" s="484"/>
      <c r="R106" s="266"/>
    </row>
    <row r="107" spans="1:18" s="272" customFormat="1" ht="55.9" customHeight="1" x14ac:dyDescent="0.25">
      <c r="A107" s="481"/>
      <c r="B107" s="484"/>
      <c r="C107" s="261">
        <v>63</v>
      </c>
      <c r="D107" s="261">
        <v>355</v>
      </c>
      <c r="E107" s="261" t="s">
        <v>1391</v>
      </c>
      <c r="F107" s="261" t="s">
        <v>761</v>
      </c>
      <c r="G107" s="262" t="s">
        <v>23</v>
      </c>
      <c r="H107" s="263">
        <v>187.1</v>
      </c>
      <c r="I107" s="263">
        <v>187.1</v>
      </c>
      <c r="J107" s="263">
        <v>0</v>
      </c>
      <c r="K107" s="263">
        <v>187.1</v>
      </c>
      <c r="L107" s="263">
        <v>0</v>
      </c>
      <c r="M107" s="484"/>
      <c r="N107" s="484"/>
      <c r="O107" s="484"/>
      <c r="P107" s="484"/>
      <c r="Q107" s="484"/>
      <c r="R107" s="266"/>
    </row>
    <row r="108" spans="1:18" s="272" customFormat="1" ht="55.9" customHeight="1" x14ac:dyDescent="0.25">
      <c r="A108" s="482"/>
      <c r="B108" s="485"/>
      <c r="C108" s="261">
        <v>63</v>
      </c>
      <c r="D108" s="261">
        <v>322</v>
      </c>
      <c r="E108" s="261" t="s">
        <v>1391</v>
      </c>
      <c r="F108" s="261" t="s">
        <v>761</v>
      </c>
      <c r="G108" s="262" t="s">
        <v>23</v>
      </c>
      <c r="H108" s="263">
        <v>109.9</v>
      </c>
      <c r="I108" s="263">
        <v>109.9</v>
      </c>
      <c r="J108" s="263">
        <v>0</v>
      </c>
      <c r="K108" s="263">
        <v>109.9</v>
      </c>
      <c r="L108" s="263">
        <v>0</v>
      </c>
      <c r="M108" s="485"/>
      <c r="N108" s="485"/>
      <c r="O108" s="485"/>
      <c r="P108" s="485"/>
      <c r="Q108" s="485"/>
      <c r="R108" s="266"/>
    </row>
    <row r="109" spans="1:18" s="272" customFormat="1" ht="55.9" customHeight="1" x14ac:dyDescent="0.25">
      <c r="A109" s="480">
        <v>73</v>
      </c>
      <c r="B109" s="483" t="s">
        <v>1588</v>
      </c>
      <c r="C109" s="261">
        <v>63</v>
      </c>
      <c r="D109" s="261">
        <v>321</v>
      </c>
      <c r="E109" s="261" t="s">
        <v>1391</v>
      </c>
      <c r="F109" s="261" t="s">
        <v>761</v>
      </c>
      <c r="G109" s="262" t="s">
        <v>23</v>
      </c>
      <c r="H109" s="263">
        <v>161.69999999999999</v>
      </c>
      <c r="I109" s="263">
        <v>161.69999999999999</v>
      </c>
      <c r="J109" s="263">
        <v>0</v>
      </c>
      <c r="K109" s="263">
        <v>161.69999999999999</v>
      </c>
      <c r="L109" s="263">
        <v>0</v>
      </c>
      <c r="M109" s="483" t="s">
        <v>262</v>
      </c>
      <c r="N109" s="371" t="s">
        <v>1589</v>
      </c>
      <c r="O109" s="483">
        <v>291</v>
      </c>
      <c r="P109" s="486">
        <v>0</v>
      </c>
      <c r="Q109" s="371" t="s">
        <v>1394</v>
      </c>
      <c r="R109" s="266"/>
    </row>
    <row r="110" spans="1:18" s="272" customFormat="1" ht="55.9" customHeight="1" x14ac:dyDescent="0.25">
      <c r="A110" s="481"/>
      <c r="B110" s="484"/>
      <c r="C110" s="261">
        <v>63</v>
      </c>
      <c r="D110" s="261">
        <v>322</v>
      </c>
      <c r="E110" s="261" t="s">
        <v>1391</v>
      </c>
      <c r="F110" s="261" t="s">
        <v>761</v>
      </c>
      <c r="G110" s="262" t="s">
        <v>23</v>
      </c>
      <c r="H110" s="263">
        <v>28.1</v>
      </c>
      <c r="I110" s="263">
        <v>28.1</v>
      </c>
      <c r="J110" s="263">
        <v>0</v>
      </c>
      <c r="K110" s="263">
        <v>28.1</v>
      </c>
      <c r="L110" s="263">
        <v>0</v>
      </c>
      <c r="M110" s="484"/>
      <c r="N110" s="504"/>
      <c r="O110" s="484"/>
      <c r="P110" s="484"/>
      <c r="Q110" s="504"/>
      <c r="R110" s="266"/>
    </row>
    <row r="111" spans="1:18" s="272" customFormat="1" ht="55.9" customHeight="1" x14ac:dyDescent="0.25">
      <c r="A111" s="481"/>
      <c r="B111" s="484"/>
      <c r="C111" s="261">
        <v>55</v>
      </c>
      <c r="D111" s="261">
        <v>300</v>
      </c>
      <c r="E111" s="261" t="s">
        <v>1391</v>
      </c>
      <c r="F111" s="261" t="s">
        <v>761</v>
      </c>
      <c r="G111" s="262" t="s">
        <v>23</v>
      </c>
      <c r="H111" s="263">
        <v>62.8</v>
      </c>
      <c r="I111" s="263">
        <v>62.8</v>
      </c>
      <c r="J111" s="263">
        <v>0</v>
      </c>
      <c r="K111" s="263">
        <v>62.8</v>
      </c>
      <c r="L111" s="263">
        <v>0</v>
      </c>
      <c r="M111" s="484"/>
      <c r="N111" s="504"/>
      <c r="O111" s="484"/>
      <c r="P111" s="484"/>
      <c r="Q111" s="504"/>
      <c r="R111" s="266"/>
    </row>
    <row r="112" spans="1:18" s="270" customFormat="1" ht="55.9" customHeight="1" x14ac:dyDescent="0.25">
      <c r="A112" s="482"/>
      <c r="B112" s="485"/>
      <c r="C112" s="261">
        <v>55</v>
      </c>
      <c r="D112" s="261">
        <v>366</v>
      </c>
      <c r="E112" s="261" t="s">
        <v>1391</v>
      </c>
      <c r="F112" s="261" t="s">
        <v>761</v>
      </c>
      <c r="G112" s="262" t="s">
        <v>23</v>
      </c>
      <c r="H112" s="263">
        <v>100.6</v>
      </c>
      <c r="I112" s="263">
        <v>100.6</v>
      </c>
      <c r="J112" s="263">
        <v>0</v>
      </c>
      <c r="K112" s="263">
        <v>100.6</v>
      </c>
      <c r="L112" s="263">
        <v>0</v>
      </c>
      <c r="M112" s="485"/>
      <c r="N112" s="372"/>
      <c r="O112" s="485"/>
      <c r="P112" s="485"/>
      <c r="Q112" s="372"/>
      <c r="R112" s="266"/>
    </row>
    <row r="113" spans="1:20" s="270" customFormat="1" ht="55.9" customHeight="1" x14ac:dyDescent="0.25">
      <c r="A113" s="259">
        <v>74</v>
      </c>
      <c r="B113" s="260" t="s">
        <v>1590</v>
      </c>
      <c r="C113" s="261">
        <v>63</v>
      </c>
      <c r="D113" s="261">
        <v>290</v>
      </c>
      <c r="E113" s="261" t="s">
        <v>1391</v>
      </c>
      <c r="F113" s="261" t="s">
        <v>761</v>
      </c>
      <c r="G113" s="262" t="s">
        <v>23</v>
      </c>
      <c r="H113" s="263">
        <v>94.7</v>
      </c>
      <c r="I113" s="263">
        <v>94.7</v>
      </c>
      <c r="J113" s="263">
        <v>0</v>
      </c>
      <c r="K113" s="263">
        <v>94.7</v>
      </c>
      <c r="L113" s="263">
        <v>0</v>
      </c>
      <c r="M113" s="260" t="s">
        <v>1547</v>
      </c>
      <c r="N113" s="265" t="s">
        <v>1591</v>
      </c>
      <c r="O113" s="273">
        <v>481</v>
      </c>
      <c r="P113" s="276">
        <v>386.3</v>
      </c>
      <c r="Q113" s="265" t="s">
        <v>1394</v>
      </c>
      <c r="R113" s="266"/>
    </row>
    <row r="114" spans="1:20" s="272" customFormat="1" ht="55.9" customHeight="1" x14ac:dyDescent="0.25">
      <c r="A114" s="494">
        <v>75</v>
      </c>
      <c r="B114" s="495" t="s">
        <v>1592</v>
      </c>
      <c r="C114" s="261">
        <v>63</v>
      </c>
      <c r="D114" s="261">
        <v>290</v>
      </c>
      <c r="E114" s="261" t="s">
        <v>1391</v>
      </c>
      <c r="F114" s="261" t="s">
        <v>761</v>
      </c>
      <c r="G114" s="262" t="s">
        <v>23</v>
      </c>
      <c r="H114" s="263">
        <v>138.80000000000001</v>
      </c>
      <c r="I114" s="263">
        <v>138.80000000000001</v>
      </c>
      <c r="J114" s="263">
        <v>0</v>
      </c>
      <c r="K114" s="263">
        <v>138.80000000000001</v>
      </c>
      <c r="L114" s="263">
        <v>0</v>
      </c>
      <c r="M114" s="495" t="s">
        <v>1593</v>
      </c>
      <c r="N114" s="495" t="s">
        <v>1594</v>
      </c>
      <c r="O114" s="495">
        <v>242</v>
      </c>
      <c r="P114" s="496">
        <v>23.899999999999991</v>
      </c>
      <c r="Q114" s="495" t="s">
        <v>1394</v>
      </c>
      <c r="R114" s="266"/>
    </row>
    <row r="115" spans="1:20" s="268" customFormat="1" ht="55.9" customHeight="1" x14ac:dyDescent="0.25">
      <c r="A115" s="495"/>
      <c r="B115" s="495"/>
      <c r="C115" s="261">
        <v>55</v>
      </c>
      <c r="D115" s="261">
        <v>300</v>
      </c>
      <c r="E115" s="261" t="s">
        <v>1391</v>
      </c>
      <c r="F115" s="261" t="s">
        <v>761</v>
      </c>
      <c r="G115" s="262" t="s">
        <v>23</v>
      </c>
      <c r="H115" s="263">
        <v>79.3</v>
      </c>
      <c r="I115" s="263">
        <v>79.3</v>
      </c>
      <c r="J115" s="263">
        <v>0</v>
      </c>
      <c r="K115" s="263">
        <v>79.3</v>
      </c>
      <c r="L115" s="263">
        <v>0</v>
      </c>
      <c r="M115" s="495"/>
      <c r="N115" s="495"/>
      <c r="O115" s="495"/>
      <c r="P115" s="495"/>
      <c r="Q115" s="495"/>
      <c r="R115" s="266"/>
    </row>
    <row r="116" spans="1:20" s="270" customFormat="1" ht="55.9" customHeight="1" x14ac:dyDescent="0.25">
      <c r="A116" s="284">
        <v>76</v>
      </c>
      <c r="B116" s="260" t="s">
        <v>1595</v>
      </c>
      <c r="C116" s="261">
        <v>63</v>
      </c>
      <c r="D116" s="261">
        <v>263</v>
      </c>
      <c r="E116" s="261" t="s">
        <v>1391</v>
      </c>
      <c r="F116" s="261" t="s">
        <v>761</v>
      </c>
      <c r="G116" s="262" t="s">
        <v>23</v>
      </c>
      <c r="H116" s="263">
        <v>131.9</v>
      </c>
      <c r="I116" s="263">
        <v>131.9</v>
      </c>
      <c r="J116" s="263">
        <v>0</v>
      </c>
      <c r="K116" s="263">
        <v>131.9</v>
      </c>
      <c r="L116" s="263">
        <v>0</v>
      </c>
      <c r="M116" s="260" t="s">
        <v>1596</v>
      </c>
      <c r="N116" s="265" t="s">
        <v>1597</v>
      </c>
      <c r="O116" s="273">
        <v>411</v>
      </c>
      <c r="P116" s="276">
        <v>279.10000000000002</v>
      </c>
      <c r="Q116" s="265" t="s">
        <v>1394</v>
      </c>
      <c r="R116" s="266"/>
    </row>
    <row r="117" spans="1:20" s="270" customFormat="1" ht="55.9" customHeight="1" x14ac:dyDescent="0.25">
      <c r="A117" s="284">
        <v>77</v>
      </c>
      <c r="B117" s="260" t="s">
        <v>905</v>
      </c>
      <c r="C117" s="261">
        <v>63</v>
      </c>
      <c r="D117" s="261">
        <v>349</v>
      </c>
      <c r="E117" s="261" t="s">
        <v>1391</v>
      </c>
      <c r="F117" s="261" t="s">
        <v>761</v>
      </c>
      <c r="G117" s="262" t="s">
        <v>23</v>
      </c>
      <c r="H117" s="263">
        <v>132.1</v>
      </c>
      <c r="I117" s="263">
        <v>48.8</v>
      </c>
      <c r="J117" s="263">
        <v>83.3</v>
      </c>
      <c r="K117" s="263">
        <v>132.1</v>
      </c>
      <c r="L117" s="263">
        <v>0</v>
      </c>
      <c r="M117" s="260" t="s">
        <v>905</v>
      </c>
      <c r="N117" s="265" t="s">
        <v>1598</v>
      </c>
      <c r="O117" s="273">
        <v>436</v>
      </c>
      <c r="P117" s="276">
        <v>303.89999999999998</v>
      </c>
      <c r="Q117" s="265" t="s">
        <v>1394</v>
      </c>
      <c r="R117" s="266"/>
    </row>
    <row r="118" spans="1:20" s="270" customFormat="1" ht="55.9" customHeight="1" x14ac:dyDescent="0.25">
      <c r="A118" s="284">
        <v>78</v>
      </c>
      <c r="B118" s="260" t="s">
        <v>1599</v>
      </c>
      <c r="C118" s="261">
        <v>55</v>
      </c>
      <c r="D118" s="261">
        <v>210</v>
      </c>
      <c r="E118" s="261" t="s">
        <v>1391</v>
      </c>
      <c r="F118" s="261" t="s">
        <v>761</v>
      </c>
      <c r="G118" s="262" t="s">
        <v>23</v>
      </c>
      <c r="H118" s="263">
        <v>215.1</v>
      </c>
      <c r="I118" s="263">
        <v>17.600000000000001</v>
      </c>
      <c r="J118" s="263"/>
      <c r="K118" s="263">
        <v>17.600000000000001</v>
      </c>
      <c r="L118" s="263">
        <v>197.5</v>
      </c>
      <c r="M118" s="260" t="s">
        <v>1459</v>
      </c>
      <c r="N118" s="265" t="s">
        <v>1460</v>
      </c>
      <c r="O118" s="266">
        <v>485</v>
      </c>
      <c r="P118" s="276">
        <v>252.49999999999997</v>
      </c>
      <c r="Q118" s="265" t="s">
        <v>1394</v>
      </c>
      <c r="R118" s="266" t="s">
        <v>1600</v>
      </c>
    </row>
    <row r="119" spans="1:20" s="288" customFormat="1" ht="45" customHeight="1" x14ac:dyDescent="0.25">
      <c r="A119" s="502" t="s">
        <v>950</v>
      </c>
      <c r="B119" s="503"/>
      <c r="C119" s="285"/>
      <c r="D119" s="261"/>
      <c r="E119" s="261"/>
      <c r="F119" s="261"/>
      <c r="G119" s="262"/>
      <c r="H119" s="286">
        <v>19749.099999999995</v>
      </c>
      <c r="I119" s="286">
        <v>17111.299999999996</v>
      </c>
      <c r="J119" s="286">
        <v>483.70000000000005</v>
      </c>
      <c r="K119" s="286">
        <v>17594.999999999993</v>
      </c>
      <c r="L119" s="286">
        <v>2154.0999999999995</v>
      </c>
      <c r="M119" s="287"/>
      <c r="N119" s="266"/>
      <c r="O119" s="266"/>
      <c r="P119" s="266"/>
      <c r="Q119" s="266"/>
      <c r="R119" s="266"/>
      <c r="S119" s="280"/>
      <c r="T119" s="280"/>
    </row>
    <row r="120" spans="1:20" ht="45" customHeight="1" x14ac:dyDescent="0.25"/>
    <row r="121" spans="1:20" ht="45" customHeight="1" x14ac:dyDescent="0.25">
      <c r="J121" s="294"/>
      <c r="K121" s="294"/>
      <c r="L121" s="252"/>
    </row>
    <row r="122" spans="1:20" ht="45" customHeight="1" x14ac:dyDescent="0.25">
      <c r="L122" s="252"/>
    </row>
    <row r="123" spans="1:20" ht="45" customHeight="1" x14ac:dyDescent="0.25">
      <c r="L123" s="252"/>
    </row>
    <row r="124" spans="1:20" ht="45" customHeight="1" x14ac:dyDescent="0.25">
      <c r="L124" s="252"/>
    </row>
    <row r="125" spans="1:20" ht="45" customHeight="1" x14ac:dyDescent="0.25">
      <c r="L125" s="252"/>
    </row>
    <row r="126" spans="1:20" ht="45" customHeight="1" x14ac:dyDescent="0.25"/>
    <row r="127" spans="1:20" ht="45" customHeight="1" x14ac:dyDescent="0.25"/>
    <row r="128" spans="1:20" ht="45" customHeight="1" x14ac:dyDescent="0.25"/>
    <row r="129" ht="45" customHeight="1" x14ac:dyDescent="0.25"/>
    <row r="130" ht="45" customHeight="1" x14ac:dyDescent="0.25"/>
    <row r="131" ht="45" customHeight="1" x14ac:dyDescent="0.25"/>
    <row r="132" ht="45" customHeight="1" x14ac:dyDescent="0.25"/>
    <row r="133" ht="45" customHeight="1" x14ac:dyDescent="0.25"/>
    <row r="134" ht="45" customHeight="1" x14ac:dyDescent="0.25"/>
    <row r="135" ht="45" customHeight="1" x14ac:dyDescent="0.25"/>
    <row r="136" ht="45" customHeight="1" x14ac:dyDescent="0.25"/>
    <row r="137" ht="45" customHeight="1" x14ac:dyDescent="0.25"/>
    <row r="138" ht="45" customHeight="1" x14ac:dyDescent="0.25"/>
    <row r="139" ht="45" customHeight="1" x14ac:dyDescent="0.25"/>
    <row r="140" ht="45" customHeight="1" x14ac:dyDescent="0.25"/>
    <row r="141" ht="45" customHeight="1" x14ac:dyDescent="0.25"/>
    <row r="142" ht="45" customHeight="1" x14ac:dyDescent="0.25"/>
    <row r="143" ht="45" customHeight="1" x14ac:dyDescent="0.25"/>
    <row r="144" ht="45" customHeight="1" x14ac:dyDescent="0.25"/>
    <row r="145" ht="45" customHeight="1" x14ac:dyDescent="0.25"/>
    <row r="146" ht="45" customHeight="1" x14ac:dyDescent="0.25"/>
    <row r="147" ht="45" customHeight="1" x14ac:dyDescent="0.25"/>
    <row r="148" ht="45" customHeight="1" x14ac:dyDescent="0.25"/>
    <row r="149" ht="45" customHeight="1" x14ac:dyDescent="0.25"/>
    <row r="150" ht="45" customHeight="1" x14ac:dyDescent="0.25"/>
    <row r="151" ht="45" customHeight="1" x14ac:dyDescent="0.25"/>
    <row r="152" ht="45" customHeight="1" x14ac:dyDescent="0.25"/>
    <row r="153" ht="45" customHeight="1" x14ac:dyDescent="0.25"/>
    <row r="154" ht="45" customHeight="1" x14ac:dyDescent="0.25"/>
    <row r="155" ht="45" customHeight="1" x14ac:dyDescent="0.25"/>
    <row r="156" ht="45" customHeight="1" x14ac:dyDescent="0.25"/>
    <row r="157" ht="45" customHeight="1" x14ac:dyDescent="0.25"/>
  </sheetData>
  <dataConsolidate/>
  <mergeCells count="181">
    <mergeCell ref="Q114:Q115"/>
    <mergeCell ref="A119:B119"/>
    <mergeCell ref="A114:A115"/>
    <mergeCell ref="B114:B115"/>
    <mergeCell ref="M114:M115"/>
    <mergeCell ref="N114:N115"/>
    <mergeCell ref="O114:O115"/>
    <mergeCell ref="P114:P115"/>
    <mergeCell ref="Q104:Q108"/>
    <mergeCell ref="A109:A112"/>
    <mergeCell ref="B109:B112"/>
    <mergeCell ref="M109:M112"/>
    <mergeCell ref="N109:N112"/>
    <mergeCell ref="O109:O112"/>
    <mergeCell ref="P109:P112"/>
    <mergeCell ref="Q109:Q112"/>
    <mergeCell ref="A104:A108"/>
    <mergeCell ref="B104:B108"/>
    <mergeCell ref="M104:M108"/>
    <mergeCell ref="N104:N108"/>
    <mergeCell ref="O104:O108"/>
    <mergeCell ref="P104:P108"/>
    <mergeCell ref="Q97:Q98"/>
    <mergeCell ref="A99:A101"/>
    <mergeCell ref="B99:B101"/>
    <mergeCell ref="M99:M101"/>
    <mergeCell ref="N99:N101"/>
    <mergeCell ref="O99:O101"/>
    <mergeCell ref="P99:P101"/>
    <mergeCell ref="Q99:Q101"/>
    <mergeCell ref="A97:A98"/>
    <mergeCell ref="B97:B98"/>
    <mergeCell ref="M97:M98"/>
    <mergeCell ref="N97:N98"/>
    <mergeCell ref="O97:O98"/>
    <mergeCell ref="P97:P98"/>
    <mergeCell ref="Q78:Q79"/>
    <mergeCell ref="A88:A90"/>
    <mergeCell ref="B88:B90"/>
    <mergeCell ref="M88:M90"/>
    <mergeCell ref="N88:N90"/>
    <mergeCell ref="O88:O90"/>
    <mergeCell ref="P88:P90"/>
    <mergeCell ref="Q88:Q90"/>
    <mergeCell ref="A78:A79"/>
    <mergeCell ref="B78:B79"/>
    <mergeCell ref="M78:M79"/>
    <mergeCell ref="N78:N79"/>
    <mergeCell ref="O78:O79"/>
    <mergeCell ref="P78:P79"/>
    <mergeCell ref="Q65:Q66"/>
    <mergeCell ref="A70:A73"/>
    <mergeCell ref="B70:B73"/>
    <mergeCell ref="M70:M73"/>
    <mergeCell ref="N70:N73"/>
    <mergeCell ref="O70:O73"/>
    <mergeCell ref="P70:P73"/>
    <mergeCell ref="Q70:Q73"/>
    <mergeCell ref="A65:A66"/>
    <mergeCell ref="B65:B66"/>
    <mergeCell ref="M65:M66"/>
    <mergeCell ref="N65:N66"/>
    <mergeCell ref="O65:O66"/>
    <mergeCell ref="P65:P66"/>
    <mergeCell ref="Q53:Q54"/>
    <mergeCell ref="A57:A58"/>
    <mergeCell ref="B57:B58"/>
    <mergeCell ref="M57:M58"/>
    <mergeCell ref="N57:N58"/>
    <mergeCell ref="O57:O58"/>
    <mergeCell ref="P57:P58"/>
    <mergeCell ref="Q57:Q58"/>
    <mergeCell ref="A53:A54"/>
    <mergeCell ref="B53:B54"/>
    <mergeCell ref="M53:M54"/>
    <mergeCell ref="N53:N54"/>
    <mergeCell ref="O53:O54"/>
    <mergeCell ref="P53:P54"/>
    <mergeCell ref="Q48:Q50"/>
    <mergeCell ref="A51:A52"/>
    <mergeCell ref="B51:B52"/>
    <mergeCell ref="M51:M52"/>
    <mergeCell ref="N51:N52"/>
    <mergeCell ref="O51:O52"/>
    <mergeCell ref="P51:P52"/>
    <mergeCell ref="Q51:Q52"/>
    <mergeCell ref="A48:A50"/>
    <mergeCell ref="B48:B50"/>
    <mergeCell ref="M48:M50"/>
    <mergeCell ref="N48:N50"/>
    <mergeCell ref="O48:O50"/>
    <mergeCell ref="P48:P50"/>
    <mergeCell ref="Q39:Q40"/>
    <mergeCell ref="A46:A47"/>
    <mergeCell ref="B46:B47"/>
    <mergeCell ref="M46:M47"/>
    <mergeCell ref="N46:N47"/>
    <mergeCell ref="O46:O47"/>
    <mergeCell ref="P46:P47"/>
    <mergeCell ref="Q46:Q47"/>
    <mergeCell ref="A39:A40"/>
    <mergeCell ref="B39:B40"/>
    <mergeCell ref="M39:M40"/>
    <mergeCell ref="N39:N40"/>
    <mergeCell ref="O39:O40"/>
    <mergeCell ref="P39:P40"/>
    <mergeCell ref="Q33:Q34"/>
    <mergeCell ref="A37:A38"/>
    <mergeCell ref="B37:B38"/>
    <mergeCell ref="M37:M38"/>
    <mergeCell ref="N37:N38"/>
    <mergeCell ref="O37:O38"/>
    <mergeCell ref="P37:P38"/>
    <mergeCell ref="Q37:Q38"/>
    <mergeCell ref="A33:A34"/>
    <mergeCell ref="B33:B34"/>
    <mergeCell ref="M33:M34"/>
    <mergeCell ref="N33:N34"/>
    <mergeCell ref="O33:O34"/>
    <mergeCell ref="P33:P34"/>
    <mergeCell ref="Q21:Q22"/>
    <mergeCell ref="A23:A24"/>
    <mergeCell ref="B23:B24"/>
    <mergeCell ref="M23:M24"/>
    <mergeCell ref="N23:N24"/>
    <mergeCell ref="O23:O24"/>
    <mergeCell ref="P23:P24"/>
    <mergeCell ref="Q23:Q24"/>
    <mergeCell ref="A21:A22"/>
    <mergeCell ref="B21:B22"/>
    <mergeCell ref="M21:M22"/>
    <mergeCell ref="N21:N22"/>
    <mergeCell ref="O21:O22"/>
    <mergeCell ref="P21:P22"/>
    <mergeCell ref="Q15:Q16"/>
    <mergeCell ref="A18:A19"/>
    <mergeCell ref="B18:B19"/>
    <mergeCell ref="M18:M19"/>
    <mergeCell ref="N18:N19"/>
    <mergeCell ref="O18:O19"/>
    <mergeCell ref="P18:P19"/>
    <mergeCell ref="Q18:Q19"/>
    <mergeCell ref="A15:A16"/>
    <mergeCell ref="B15:B16"/>
    <mergeCell ref="M15:M16"/>
    <mergeCell ref="N15:N16"/>
    <mergeCell ref="O15:O16"/>
    <mergeCell ref="P15:P16"/>
    <mergeCell ref="Q9:Q10"/>
    <mergeCell ref="A11:A13"/>
    <mergeCell ref="B11:B13"/>
    <mergeCell ref="M11:M13"/>
    <mergeCell ref="N11:N13"/>
    <mergeCell ref="O11:O13"/>
    <mergeCell ref="P11:P13"/>
    <mergeCell ref="Q11:Q13"/>
    <mergeCell ref="A9:A10"/>
    <mergeCell ref="B9:B10"/>
    <mergeCell ref="M9:M10"/>
    <mergeCell ref="N9:N10"/>
    <mergeCell ref="O9:O10"/>
    <mergeCell ref="P9:P10"/>
    <mergeCell ref="A1:R2"/>
    <mergeCell ref="A3:A5"/>
    <mergeCell ref="B3:B5"/>
    <mergeCell ref="C3:C5"/>
    <mergeCell ref="D3:D5"/>
    <mergeCell ref="E3:E5"/>
    <mergeCell ref="F3:F5"/>
    <mergeCell ref="G3:G5"/>
    <mergeCell ref="H3:H5"/>
    <mergeCell ref="I3:J4"/>
    <mergeCell ref="K3:K5"/>
    <mergeCell ref="L3:L5"/>
    <mergeCell ref="M3:Q3"/>
    <mergeCell ref="R3:R5"/>
    <mergeCell ref="M4:M5"/>
    <mergeCell ref="N4:N5"/>
    <mergeCell ref="O4:O5"/>
    <mergeCell ref="P4:P5"/>
    <mergeCell ref="Q4:Q5"/>
  </mergeCells>
  <printOptions horizontalCentered="1"/>
  <pageMargins left="0.19685039370078741" right="0.19685039370078741" top="0.19685039370078741" bottom="0" header="0" footer="0"/>
  <pageSetup paperSize="9" scale="5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0"/>
  <sheetViews>
    <sheetView view="pageBreakPreview" zoomScale="40" zoomScaleNormal="40" zoomScaleSheetLayoutView="40" workbookViewId="0">
      <pane xSplit="5" ySplit="6" topLeftCell="F511" activePane="bottomRight" state="frozen"/>
      <selection pane="topRight" activeCell="F1" sqref="F1"/>
      <selection pane="bottomLeft" activeCell="A7" sqref="A7"/>
      <selection pane="bottomRight" activeCell="Q511" sqref="Q511:Q515"/>
    </sheetView>
  </sheetViews>
  <sheetFormatPr defaultColWidth="9.28515625" defaultRowHeight="16.5" x14ac:dyDescent="0.25"/>
  <cols>
    <col min="1" max="1" width="6.7109375" style="334" customWidth="1"/>
    <col min="2" max="2" width="25.42578125" style="334" customWidth="1"/>
    <col min="3" max="3" width="17.5703125" style="335" hidden="1" customWidth="1"/>
    <col min="4" max="4" width="11.42578125" style="295" customWidth="1"/>
    <col min="5" max="5" width="9.140625" style="295" customWidth="1"/>
    <col min="6" max="6" width="20.28515625" style="295" customWidth="1"/>
    <col min="7" max="7" width="14.28515625" style="295" customWidth="1"/>
    <col min="8" max="8" width="12.140625" style="336" customWidth="1"/>
    <col min="9" max="9" width="13" style="337" customWidth="1"/>
    <col min="10" max="10" width="11.85546875" style="295" customWidth="1"/>
    <col min="11" max="12" width="12.28515625" style="295" customWidth="1"/>
    <col min="13" max="13" width="26.28515625" style="338" customWidth="1"/>
    <col min="14" max="14" width="32.42578125" style="334" customWidth="1"/>
    <col min="15" max="15" width="17.7109375" style="334" customWidth="1"/>
    <col min="16" max="16" width="12.140625" style="336" customWidth="1"/>
    <col min="17" max="18" width="12.28515625" style="295" customWidth="1"/>
    <col min="19" max="19" width="16.5703125" style="339" customWidth="1"/>
    <col min="20" max="20" width="28.42578125" style="295" hidden="1" customWidth="1"/>
    <col min="21" max="21" width="20.28515625" style="295" hidden="1" customWidth="1"/>
    <col min="22" max="23" width="13.7109375" style="295" hidden="1" customWidth="1"/>
    <col min="24" max="24" width="19.7109375" style="295" hidden="1" customWidth="1"/>
    <col min="25" max="26" width="11.42578125" style="295" hidden="1" customWidth="1"/>
    <col min="27" max="28" width="10.7109375" style="295" hidden="1" customWidth="1"/>
    <col min="29" max="29" width="11.28515625" style="295" hidden="1" customWidth="1"/>
    <col min="30" max="30" width="16" style="295" hidden="1" customWidth="1"/>
    <col min="31" max="31" width="75" style="295" hidden="1" customWidth="1"/>
    <col min="32" max="32" width="14.42578125" style="295" hidden="1" customWidth="1"/>
    <col min="33" max="16384" width="9.28515625" style="295"/>
  </cols>
  <sheetData>
    <row r="1" spans="1:32" ht="44.65" customHeight="1" x14ac:dyDescent="0.25">
      <c r="A1" s="505" t="s">
        <v>1862</v>
      </c>
      <c r="B1" s="505"/>
      <c r="C1" s="505"/>
      <c r="D1" s="505"/>
      <c r="E1" s="505"/>
      <c r="F1" s="505"/>
      <c r="G1" s="505"/>
      <c r="H1" s="505"/>
      <c r="I1" s="505"/>
      <c r="J1" s="505"/>
      <c r="K1" s="505"/>
      <c r="L1" s="505"/>
      <c r="M1" s="505"/>
      <c r="N1" s="505"/>
      <c r="O1" s="505"/>
      <c r="P1" s="505"/>
      <c r="Q1" s="505"/>
      <c r="R1" s="505"/>
      <c r="S1" s="505"/>
    </row>
    <row r="2" spans="1:32" ht="63" customHeight="1" x14ac:dyDescent="0.25">
      <c r="A2" s="505"/>
      <c r="B2" s="505"/>
      <c r="C2" s="505"/>
      <c r="D2" s="505"/>
      <c r="E2" s="505"/>
      <c r="F2" s="505"/>
      <c r="G2" s="505"/>
      <c r="H2" s="505"/>
      <c r="I2" s="505"/>
      <c r="J2" s="505"/>
      <c r="K2" s="505"/>
      <c r="L2" s="505"/>
      <c r="M2" s="505"/>
      <c r="N2" s="505"/>
      <c r="O2" s="505"/>
      <c r="P2" s="505"/>
      <c r="Q2" s="505"/>
      <c r="R2" s="505"/>
      <c r="S2" s="505"/>
    </row>
    <row r="3" spans="1:32" ht="23.45" customHeight="1" x14ac:dyDescent="0.25">
      <c r="A3" s="506" t="s">
        <v>1601</v>
      </c>
      <c r="B3" s="506" t="s">
        <v>0</v>
      </c>
      <c r="C3" s="507" t="s">
        <v>20</v>
      </c>
      <c r="D3" s="508" t="s">
        <v>1</v>
      </c>
      <c r="E3" s="506" t="s">
        <v>2</v>
      </c>
      <c r="F3" s="506" t="s">
        <v>511</v>
      </c>
      <c r="G3" s="359" t="s">
        <v>512</v>
      </c>
      <c r="H3" s="360" t="s">
        <v>5</v>
      </c>
      <c r="I3" s="509" t="s">
        <v>6</v>
      </c>
      <c r="J3" s="509"/>
      <c r="K3" s="509"/>
      <c r="L3" s="509" t="s">
        <v>7</v>
      </c>
      <c r="M3" s="509" t="s">
        <v>8</v>
      </c>
      <c r="N3" s="509"/>
      <c r="O3" s="509"/>
      <c r="P3" s="509"/>
      <c r="Q3" s="509"/>
      <c r="R3" s="509"/>
      <c r="S3" s="510" t="s">
        <v>21</v>
      </c>
      <c r="T3" s="511" t="s">
        <v>8</v>
      </c>
      <c r="U3" s="511"/>
      <c r="V3" s="511"/>
      <c r="W3" s="511"/>
      <c r="X3" s="511"/>
      <c r="Y3" s="511"/>
      <c r="Z3" s="511"/>
      <c r="AA3" s="511"/>
      <c r="AB3" s="511"/>
      <c r="AC3" s="511"/>
      <c r="AD3" s="511"/>
    </row>
    <row r="4" spans="1:32" ht="39.6" customHeight="1" x14ac:dyDescent="0.25">
      <c r="A4" s="506"/>
      <c r="B4" s="506"/>
      <c r="C4" s="507"/>
      <c r="D4" s="508"/>
      <c r="E4" s="506"/>
      <c r="F4" s="506"/>
      <c r="G4" s="359"/>
      <c r="H4" s="360"/>
      <c r="I4" s="509"/>
      <c r="J4" s="509"/>
      <c r="K4" s="509"/>
      <c r="L4" s="509"/>
      <c r="M4" s="509"/>
      <c r="N4" s="509"/>
      <c r="O4" s="509"/>
      <c r="P4" s="509"/>
      <c r="Q4" s="509"/>
      <c r="R4" s="509"/>
      <c r="S4" s="510"/>
      <c r="T4" s="511"/>
      <c r="U4" s="511"/>
      <c r="V4" s="511"/>
      <c r="W4" s="511"/>
      <c r="X4" s="511"/>
      <c r="Y4" s="511"/>
      <c r="Z4" s="511"/>
      <c r="AA4" s="511"/>
      <c r="AB4" s="511"/>
      <c r="AC4" s="511"/>
      <c r="AD4" s="511"/>
      <c r="AE4" s="511" t="s">
        <v>21</v>
      </c>
      <c r="AF4" s="296" t="s">
        <v>1602</v>
      </c>
    </row>
    <row r="5" spans="1:32" ht="66" x14ac:dyDescent="0.25">
      <c r="A5" s="506"/>
      <c r="B5" s="506"/>
      <c r="C5" s="507"/>
      <c r="D5" s="508"/>
      <c r="E5" s="506"/>
      <c r="F5" s="506"/>
      <c r="G5" s="359"/>
      <c r="H5" s="360"/>
      <c r="I5" s="297" t="s">
        <v>9</v>
      </c>
      <c r="J5" s="297" t="s">
        <v>10</v>
      </c>
      <c r="K5" s="297" t="s">
        <v>11</v>
      </c>
      <c r="L5" s="509"/>
      <c r="M5" s="298" t="s">
        <v>1603</v>
      </c>
      <c r="N5" s="81" t="s">
        <v>513</v>
      </c>
      <c r="O5" s="81" t="s">
        <v>20</v>
      </c>
      <c r="P5" s="81" t="s">
        <v>5</v>
      </c>
      <c r="Q5" s="297" t="s">
        <v>11</v>
      </c>
      <c r="R5" s="297" t="s">
        <v>7</v>
      </c>
      <c r="S5" s="510"/>
      <c r="T5" s="296" t="s">
        <v>12</v>
      </c>
      <c r="U5" s="296" t="s">
        <v>513</v>
      </c>
      <c r="V5" s="296" t="s">
        <v>13</v>
      </c>
      <c r="W5" s="296" t="s">
        <v>14</v>
      </c>
      <c r="X5" s="296" t="s">
        <v>15</v>
      </c>
      <c r="Y5" s="299" t="s">
        <v>16</v>
      </c>
      <c r="Z5" s="299" t="s">
        <v>516</v>
      </c>
      <c r="AA5" s="296" t="s">
        <v>17</v>
      </c>
      <c r="AB5" s="296" t="s">
        <v>18</v>
      </c>
      <c r="AC5" s="296" t="s">
        <v>19</v>
      </c>
      <c r="AD5" s="296" t="s">
        <v>20</v>
      </c>
      <c r="AE5" s="511"/>
      <c r="AF5" s="296"/>
    </row>
    <row r="6" spans="1:32" ht="34.15" hidden="1" customHeight="1" x14ac:dyDescent="0.25">
      <c r="A6" s="298" t="s">
        <v>288</v>
      </c>
      <c r="B6" s="298"/>
      <c r="C6" s="300"/>
      <c r="D6" s="301"/>
      <c r="E6" s="298"/>
      <c r="F6" s="298"/>
      <c r="G6" s="84"/>
      <c r="H6" s="81"/>
      <c r="I6" s="297"/>
      <c r="J6" s="297"/>
      <c r="K6" s="297"/>
      <c r="L6" s="297"/>
      <c r="M6" s="298"/>
      <c r="N6" s="298"/>
      <c r="O6" s="298"/>
      <c r="P6" s="81"/>
      <c r="Q6" s="297"/>
      <c r="R6" s="297"/>
      <c r="S6" s="302"/>
      <c r="T6" s="303"/>
      <c r="U6" s="61"/>
      <c r="V6" s="61"/>
      <c r="W6" s="61"/>
      <c r="X6" s="61"/>
      <c r="Y6" s="77"/>
      <c r="Z6" s="77"/>
      <c r="AA6" s="61"/>
      <c r="AB6" s="61"/>
      <c r="AC6" s="61"/>
      <c r="AD6" s="61"/>
      <c r="AE6" s="61"/>
      <c r="AF6" s="61"/>
    </row>
    <row r="7" spans="1:32" ht="60" customHeight="1" x14ac:dyDescent="0.25">
      <c r="A7" s="349">
        <v>1</v>
      </c>
      <c r="B7" s="348" t="s">
        <v>1604</v>
      </c>
      <c r="C7" s="512" t="s">
        <v>33</v>
      </c>
      <c r="D7" s="304">
        <v>54</v>
      </c>
      <c r="E7" s="305">
        <v>112</v>
      </c>
      <c r="F7" s="30" t="s">
        <v>1605</v>
      </c>
      <c r="G7" s="30" t="s">
        <v>23</v>
      </c>
      <c r="H7" s="306">
        <v>30.3</v>
      </c>
      <c r="I7" s="307">
        <v>30.3</v>
      </c>
      <c r="J7" s="307">
        <v>0</v>
      </c>
      <c r="K7" s="307">
        <v>30.3</v>
      </c>
      <c r="L7" s="307">
        <v>0</v>
      </c>
      <c r="M7" s="348" t="s">
        <v>1606</v>
      </c>
      <c r="N7" s="348" t="s">
        <v>1607</v>
      </c>
      <c r="O7" s="348" t="s">
        <v>1608</v>
      </c>
      <c r="P7" s="517">
        <v>4208.1000000000004</v>
      </c>
      <c r="Q7" s="513">
        <v>1910</v>
      </c>
      <c r="R7" s="513">
        <v>2298.1000000000004</v>
      </c>
      <c r="S7" s="521"/>
      <c r="T7" s="524" t="s">
        <v>676</v>
      </c>
      <c r="U7" s="513" t="s">
        <v>677</v>
      </c>
      <c r="V7" s="513"/>
      <c r="W7" s="513"/>
      <c r="X7" s="513"/>
      <c r="Y7" s="515"/>
      <c r="Z7" s="30">
        <v>14</v>
      </c>
      <c r="AA7" s="307">
        <v>360</v>
      </c>
      <c r="AB7" s="307">
        <v>360</v>
      </c>
      <c r="AC7" s="307">
        <v>0</v>
      </c>
      <c r="AD7" s="307" t="s">
        <v>24</v>
      </c>
      <c r="AE7" s="30" t="s">
        <v>1609</v>
      </c>
      <c r="AF7" s="32"/>
    </row>
    <row r="8" spans="1:32" ht="60" customHeight="1" x14ac:dyDescent="0.25">
      <c r="A8" s="349"/>
      <c r="B8" s="348"/>
      <c r="C8" s="512"/>
      <c r="D8" s="304">
        <v>54</v>
      </c>
      <c r="E8" s="305">
        <v>109</v>
      </c>
      <c r="F8" s="30" t="s">
        <v>1605</v>
      </c>
      <c r="G8" s="30" t="s">
        <v>23</v>
      </c>
      <c r="H8" s="306">
        <v>142.80000000000001</v>
      </c>
      <c r="I8" s="307">
        <v>142.80000000000001</v>
      </c>
      <c r="J8" s="307">
        <v>0</v>
      </c>
      <c r="K8" s="307">
        <v>142.80000000000001</v>
      </c>
      <c r="L8" s="307">
        <v>0</v>
      </c>
      <c r="M8" s="348"/>
      <c r="N8" s="348"/>
      <c r="O8" s="348"/>
      <c r="P8" s="518"/>
      <c r="Q8" s="514"/>
      <c r="R8" s="514"/>
      <c r="S8" s="522"/>
      <c r="T8" s="525"/>
      <c r="U8" s="514"/>
      <c r="V8" s="514"/>
      <c r="W8" s="514"/>
      <c r="X8" s="514"/>
      <c r="Y8" s="516"/>
      <c r="Z8" s="30"/>
      <c r="AA8" s="307"/>
      <c r="AB8" s="307"/>
      <c r="AC8" s="307"/>
      <c r="AD8" s="307"/>
      <c r="AE8" s="30"/>
      <c r="AF8" s="32"/>
    </row>
    <row r="9" spans="1:32" ht="60" customHeight="1" x14ac:dyDescent="0.25">
      <c r="A9" s="349"/>
      <c r="B9" s="348"/>
      <c r="C9" s="512" t="s">
        <v>1610</v>
      </c>
      <c r="D9" s="304">
        <v>55</v>
      </c>
      <c r="E9" s="305">
        <v>406</v>
      </c>
      <c r="F9" s="30" t="s">
        <v>1605</v>
      </c>
      <c r="G9" s="30" t="s">
        <v>23</v>
      </c>
      <c r="H9" s="306">
        <v>94.7</v>
      </c>
      <c r="I9" s="307">
        <v>94.7</v>
      </c>
      <c r="J9" s="307">
        <v>0</v>
      </c>
      <c r="K9" s="307">
        <v>94.7</v>
      </c>
      <c r="L9" s="307">
        <v>0</v>
      </c>
      <c r="M9" s="348"/>
      <c r="N9" s="348"/>
      <c r="O9" s="348"/>
      <c r="P9" s="518"/>
      <c r="Q9" s="514"/>
      <c r="R9" s="514"/>
      <c r="S9" s="522"/>
      <c r="T9" s="525"/>
      <c r="U9" s="514"/>
      <c r="V9" s="514"/>
      <c r="W9" s="514"/>
      <c r="X9" s="514"/>
      <c r="Y9" s="516"/>
      <c r="Z9" s="30">
        <v>7</v>
      </c>
      <c r="AA9" s="307">
        <v>288</v>
      </c>
      <c r="AB9" s="307">
        <v>288</v>
      </c>
      <c r="AC9" s="307">
        <v>0</v>
      </c>
      <c r="AD9" s="307" t="s">
        <v>33</v>
      </c>
      <c r="AE9" s="30" t="s">
        <v>1611</v>
      </c>
      <c r="AF9" s="32"/>
    </row>
    <row r="10" spans="1:32" ht="60" customHeight="1" x14ac:dyDescent="0.25">
      <c r="A10" s="349"/>
      <c r="B10" s="348"/>
      <c r="C10" s="512"/>
      <c r="D10" s="304">
        <v>55</v>
      </c>
      <c r="E10" s="305">
        <v>407</v>
      </c>
      <c r="F10" s="30" t="s">
        <v>1605</v>
      </c>
      <c r="G10" s="30" t="s">
        <v>23</v>
      </c>
      <c r="H10" s="306">
        <v>81.900000000000006</v>
      </c>
      <c r="I10" s="307">
        <v>81.900000000000006</v>
      </c>
      <c r="J10" s="307">
        <v>0</v>
      </c>
      <c r="K10" s="307">
        <v>81.900000000000006</v>
      </c>
      <c r="L10" s="307">
        <v>0</v>
      </c>
      <c r="M10" s="348"/>
      <c r="N10" s="348"/>
      <c r="O10" s="348"/>
      <c r="P10" s="518"/>
      <c r="Q10" s="514"/>
      <c r="R10" s="514"/>
      <c r="S10" s="522"/>
      <c r="T10" s="525"/>
      <c r="U10" s="514"/>
      <c r="V10" s="514"/>
      <c r="W10" s="514"/>
      <c r="X10" s="514"/>
      <c r="Y10" s="516"/>
      <c r="Z10" s="30"/>
      <c r="AA10" s="307"/>
      <c r="AB10" s="307"/>
      <c r="AC10" s="307"/>
      <c r="AD10" s="307"/>
      <c r="AE10" s="30"/>
      <c r="AF10" s="32"/>
    </row>
    <row r="11" spans="1:32" ht="60" customHeight="1" x14ac:dyDescent="0.25">
      <c r="A11" s="349"/>
      <c r="B11" s="348"/>
      <c r="C11" s="512" t="s">
        <v>1612</v>
      </c>
      <c r="D11" s="304">
        <v>56</v>
      </c>
      <c r="E11" s="305">
        <v>731</v>
      </c>
      <c r="F11" s="30" t="s">
        <v>1605</v>
      </c>
      <c r="G11" s="30" t="s">
        <v>23</v>
      </c>
      <c r="H11" s="306">
        <v>389</v>
      </c>
      <c r="I11" s="307">
        <v>389</v>
      </c>
      <c r="J11" s="307">
        <v>0</v>
      </c>
      <c r="K11" s="307">
        <v>389</v>
      </c>
      <c r="L11" s="307">
        <v>0</v>
      </c>
      <c r="M11" s="348"/>
      <c r="N11" s="348"/>
      <c r="O11" s="348"/>
      <c r="P11" s="518"/>
      <c r="Q11" s="514"/>
      <c r="R11" s="514"/>
      <c r="S11" s="522"/>
      <c r="T11" s="525"/>
      <c r="U11" s="514"/>
      <c r="V11" s="514"/>
      <c r="W11" s="514"/>
      <c r="X11" s="514"/>
      <c r="Y11" s="516"/>
      <c r="Z11" s="30">
        <v>15</v>
      </c>
      <c r="AA11" s="307">
        <v>96</v>
      </c>
      <c r="AB11" s="307">
        <v>96</v>
      </c>
      <c r="AC11" s="307">
        <v>0</v>
      </c>
      <c r="AD11" s="307" t="s">
        <v>24</v>
      </c>
      <c r="AE11" s="30" t="s">
        <v>1613</v>
      </c>
      <c r="AF11" s="32"/>
    </row>
    <row r="12" spans="1:32" ht="60" customHeight="1" x14ac:dyDescent="0.25">
      <c r="A12" s="349"/>
      <c r="B12" s="348"/>
      <c r="C12" s="512"/>
      <c r="D12" s="304">
        <v>56</v>
      </c>
      <c r="E12" s="305">
        <v>820</v>
      </c>
      <c r="F12" s="30" t="s">
        <v>1605</v>
      </c>
      <c r="G12" s="30" t="s">
        <v>23</v>
      </c>
      <c r="H12" s="306">
        <v>5.7</v>
      </c>
      <c r="I12" s="307">
        <v>5.7</v>
      </c>
      <c r="J12" s="307">
        <v>0</v>
      </c>
      <c r="K12" s="307">
        <v>5.7</v>
      </c>
      <c r="L12" s="307">
        <v>0</v>
      </c>
      <c r="M12" s="348"/>
      <c r="N12" s="348"/>
      <c r="O12" s="348"/>
      <c r="P12" s="518"/>
      <c r="Q12" s="514"/>
      <c r="R12" s="514"/>
      <c r="S12" s="522"/>
      <c r="T12" s="525"/>
      <c r="U12" s="514"/>
      <c r="V12" s="514"/>
      <c r="W12" s="514"/>
      <c r="X12" s="514"/>
      <c r="Y12" s="516"/>
      <c r="Z12" s="30">
        <v>15</v>
      </c>
      <c r="AA12" s="307">
        <v>96</v>
      </c>
      <c r="AB12" s="307">
        <v>96</v>
      </c>
      <c r="AC12" s="307">
        <v>0</v>
      </c>
      <c r="AD12" s="307" t="s">
        <v>24</v>
      </c>
      <c r="AE12" s="30" t="s">
        <v>1613</v>
      </c>
      <c r="AF12" s="32"/>
    </row>
    <row r="13" spans="1:32" ht="60" customHeight="1" x14ac:dyDescent="0.25">
      <c r="A13" s="349"/>
      <c r="B13" s="348"/>
      <c r="C13" s="308" t="s">
        <v>1614</v>
      </c>
      <c r="D13" s="304">
        <v>62</v>
      </c>
      <c r="E13" s="305">
        <v>10</v>
      </c>
      <c r="F13" s="30" t="s">
        <v>1605</v>
      </c>
      <c r="G13" s="30" t="s">
        <v>23</v>
      </c>
      <c r="H13" s="306">
        <v>408</v>
      </c>
      <c r="I13" s="307">
        <v>408</v>
      </c>
      <c r="J13" s="307">
        <v>0</v>
      </c>
      <c r="K13" s="307">
        <v>408</v>
      </c>
      <c r="L13" s="307">
        <v>0</v>
      </c>
      <c r="M13" s="348"/>
      <c r="N13" s="348"/>
      <c r="O13" s="348"/>
      <c r="P13" s="518"/>
      <c r="Q13" s="514"/>
      <c r="R13" s="514"/>
      <c r="S13" s="522"/>
      <c r="T13" s="525"/>
      <c r="U13" s="514"/>
      <c r="V13" s="514"/>
      <c r="W13" s="514"/>
      <c r="X13" s="514"/>
      <c r="Y13" s="516"/>
      <c r="Z13" s="30">
        <v>15</v>
      </c>
      <c r="AA13" s="307">
        <v>96</v>
      </c>
      <c r="AB13" s="307">
        <v>96</v>
      </c>
      <c r="AC13" s="307">
        <v>0</v>
      </c>
      <c r="AD13" s="307" t="s">
        <v>24</v>
      </c>
      <c r="AE13" s="30" t="s">
        <v>1613</v>
      </c>
      <c r="AF13" s="32"/>
    </row>
    <row r="14" spans="1:32" ht="60" customHeight="1" x14ac:dyDescent="0.25">
      <c r="A14" s="349"/>
      <c r="B14" s="348"/>
      <c r="C14" s="512" t="s">
        <v>1615</v>
      </c>
      <c r="D14" s="304">
        <v>63</v>
      </c>
      <c r="E14" s="305">
        <v>112</v>
      </c>
      <c r="F14" s="30" t="s">
        <v>1605</v>
      </c>
      <c r="G14" s="30" t="s">
        <v>23</v>
      </c>
      <c r="H14" s="306">
        <v>19.5</v>
      </c>
      <c r="I14" s="307">
        <v>19.5</v>
      </c>
      <c r="J14" s="307">
        <v>0</v>
      </c>
      <c r="K14" s="307">
        <v>19.5</v>
      </c>
      <c r="L14" s="307">
        <v>0</v>
      </c>
      <c r="M14" s="348"/>
      <c r="N14" s="348"/>
      <c r="O14" s="348"/>
      <c r="P14" s="518"/>
      <c r="Q14" s="514"/>
      <c r="R14" s="514"/>
      <c r="S14" s="522"/>
      <c r="T14" s="525"/>
      <c r="U14" s="514"/>
      <c r="V14" s="514"/>
      <c r="W14" s="514"/>
      <c r="X14" s="514"/>
      <c r="Y14" s="516"/>
      <c r="Z14" s="30">
        <v>15</v>
      </c>
      <c r="AA14" s="307">
        <v>96</v>
      </c>
      <c r="AB14" s="307">
        <v>96</v>
      </c>
      <c r="AC14" s="307">
        <v>0</v>
      </c>
      <c r="AD14" s="307" t="s">
        <v>24</v>
      </c>
      <c r="AE14" s="30" t="s">
        <v>1613</v>
      </c>
      <c r="AF14" s="32"/>
    </row>
    <row r="15" spans="1:32" ht="60" customHeight="1" x14ac:dyDescent="0.25">
      <c r="A15" s="349"/>
      <c r="B15" s="348"/>
      <c r="C15" s="512"/>
      <c r="D15" s="304">
        <v>63</v>
      </c>
      <c r="E15" s="305">
        <v>111</v>
      </c>
      <c r="F15" s="30" t="s">
        <v>1605</v>
      </c>
      <c r="G15" s="30" t="s">
        <v>23</v>
      </c>
      <c r="H15" s="306">
        <v>273.10000000000002</v>
      </c>
      <c r="I15" s="307">
        <v>273.10000000000002</v>
      </c>
      <c r="J15" s="307">
        <v>0</v>
      </c>
      <c r="K15" s="307">
        <v>273.10000000000002</v>
      </c>
      <c r="L15" s="307">
        <v>0</v>
      </c>
      <c r="M15" s="348"/>
      <c r="N15" s="348"/>
      <c r="O15" s="348"/>
      <c r="P15" s="518"/>
      <c r="Q15" s="514"/>
      <c r="R15" s="514"/>
      <c r="S15" s="522"/>
      <c r="T15" s="525"/>
      <c r="U15" s="514"/>
      <c r="V15" s="514"/>
      <c r="W15" s="514"/>
      <c r="X15" s="514"/>
      <c r="Y15" s="516"/>
      <c r="Z15" s="309"/>
      <c r="AA15" s="310"/>
      <c r="AB15" s="310"/>
      <c r="AC15" s="310"/>
      <c r="AD15" s="310"/>
      <c r="AE15" s="309"/>
      <c r="AF15" s="311"/>
    </row>
    <row r="16" spans="1:32" ht="60" customHeight="1" x14ac:dyDescent="0.25">
      <c r="A16" s="349"/>
      <c r="B16" s="348"/>
      <c r="C16" s="512"/>
      <c r="D16" s="304">
        <v>63</v>
      </c>
      <c r="E16" s="305">
        <v>110</v>
      </c>
      <c r="F16" s="30" t="s">
        <v>1605</v>
      </c>
      <c r="G16" s="30" t="s">
        <v>23</v>
      </c>
      <c r="H16" s="306">
        <v>48.1</v>
      </c>
      <c r="I16" s="307">
        <v>48.1</v>
      </c>
      <c r="J16" s="307">
        <v>0</v>
      </c>
      <c r="K16" s="307">
        <v>48.1</v>
      </c>
      <c r="L16" s="307">
        <v>0</v>
      </c>
      <c r="M16" s="348"/>
      <c r="N16" s="348"/>
      <c r="O16" s="348"/>
      <c r="P16" s="518"/>
      <c r="Q16" s="514"/>
      <c r="R16" s="514"/>
      <c r="S16" s="522"/>
      <c r="T16" s="525"/>
      <c r="U16" s="514"/>
      <c r="V16" s="514"/>
      <c r="W16" s="514"/>
      <c r="X16" s="514"/>
      <c r="Y16" s="516"/>
      <c r="Z16" s="312"/>
      <c r="AA16" s="313"/>
      <c r="AB16" s="313"/>
      <c r="AC16" s="313"/>
      <c r="AD16" s="313"/>
      <c r="AE16" s="312"/>
      <c r="AF16" s="314"/>
    </row>
    <row r="17" spans="1:32" ht="60" customHeight="1" x14ac:dyDescent="0.25">
      <c r="A17" s="349"/>
      <c r="B17" s="348"/>
      <c r="C17" s="308" t="s">
        <v>1615</v>
      </c>
      <c r="D17" s="304">
        <v>63</v>
      </c>
      <c r="E17" s="305">
        <v>231</v>
      </c>
      <c r="F17" s="30" t="s">
        <v>1605</v>
      </c>
      <c r="G17" s="30" t="s">
        <v>23</v>
      </c>
      <c r="H17" s="306">
        <v>184.6</v>
      </c>
      <c r="I17" s="307">
        <v>184.6</v>
      </c>
      <c r="J17" s="307">
        <v>0</v>
      </c>
      <c r="K17" s="307">
        <v>184.6</v>
      </c>
      <c r="L17" s="307">
        <v>0</v>
      </c>
      <c r="M17" s="348"/>
      <c r="N17" s="348"/>
      <c r="O17" s="348"/>
      <c r="P17" s="518"/>
      <c r="Q17" s="514"/>
      <c r="R17" s="514"/>
      <c r="S17" s="522"/>
      <c r="T17" s="525"/>
      <c r="U17" s="514"/>
      <c r="V17" s="514"/>
      <c r="W17" s="514"/>
      <c r="X17" s="514"/>
      <c r="Y17" s="516"/>
      <c r="Z17" s="315">
        <v>6</v>
      </c>
      <c r="AA17" s="316">
        <v>168</v>
      </c>
      <c r="AB17" s="316">
        <v>168</v>
      </c>
      <c r="AC17" s="316">
        <v>0</v>
      </c>
      <c r="AD17" s="316" t="s">
        <v>43</v>
      </c>
      <c r="AE17" s="315" t="s">
        <v>1616</v>
      </c>
      <c r="AF17" s="317"/>
    </row>
    <row r="18" spans="1:32" ht="60" customHeight="1" x14ac:dyDescent="0.25">
      <c r="A18" s="349"/>
      <c r="B18" s="348"/>
      <c r="C18" s="308" t="s">
        <v>1617</v>
      </c>
      <c r="D18" s="304">
        <v>55</v>
      </c>
      <c r="E18" s="305">
        <v>224</v>
      </c>
      <c r="F18" s="30" t="s">
        <v>1605</v>
      </c>
      <c r="G18" s="30" t="s">
        <v>23</v>
      </c>
      <c r="H18" s="306">
        <v>232.3</v>
      </c>
      <c r="I18" s="307">
        <v>232.3</v>
      </c>
      <c r="J18" s="307">
        <v>0</v>
      </c>
      <c r="K18" s="307">
        <v>232.3</v>
      </c>
      <c r="L18" s="307">
        <v>0</v>
      </c>
      <c r="M18" s="348"/>
      <c r="N18" s="348"/>
      <c r="O18" s="348"/>
      <c r="P18" s="519"/>
      <c r="Q18" s="520"/>
      <c r="R18" s="520"/>
      <c r="S18" s="523"/>
      <c r="T18" s="525"/>
      <c r="U18" s="514"/>
      <c r="V18" s="514"/>
      <c r="W18" s="514"/>
      <c r="X18" s="514"/>
      <c r="Y18" s="516"/>
      <c r="Z18" s="30"/>
      <c r="AA18" s="307"/>
      <c r="AB18" s="307"/>
      <c r="AC18" s="307"/>
      <c r="AD18" s="307"/>
      <c r="AE18" s="30"/>
      <c r="AF18" s="32"/>
    </row>
    <row r="19" spans="1:32" ht="60" customHeight="1" x14ac:dyDescent="0.25">
      <c r="A19" s="349">
        <v>2</v>
      </c>
      <c r="B19" s="348" t="s">
        <v>1618</v>
      </c>
      <c r="C19" s="308" t="s">
        <v>33</v>
      </c>
      <c r="D19" s="304">
        <v>54</v>
      </c>
      <c r="E19" s="305">
        <v>117</v>
      </c>
      <c r="F19" s="30" t="s">
        <v>1605</v>
      </c>
      <c r="G19" s="30" t="s">
        <v>23</v>
      </c>
      <c r="H19" s="306">
        <v>72.8</v>
      </c>
      <c r="I19" s="307">
        <v>72.8</v>
      </c>
      <c r="J19" s="307">
        <v>0</v>
      </c>
      <c r="K19" s="307">
        <v>72.8</v>
      </c>
      <c r="L19" s="307">
        <v>0</v>
      </c>
      <c r="M19" s="348" t="s">
        <v>1619</v>
      </c>
      <c r="N19" s="348" t="s">
        <v>1620</v>
      </c>
      <c r="O19" s="348" t="s">
        <v>1608</v>
      </c>
      <c r="P19" s="517">
        <v>1302.8</v>
      </c>
      <c r="Q19" s="513">
        <v>736.1</v>
      </c>
      <c r="R19" s="513">
        <v>566.69999999999993</v>
      </c>
      <c r="S19" s="521"/>
      <c r="T19" s="524" t="s">
        <v>649</v>
      </c>
      <c r="U19" s="513" t="s">
        <v>651</v>
      </c>
      <c r="V19" s="513"/>
      <c r="W19" s="513"/>
      <c r="X19" s="513"/>
      <c r="Y19" s="515"/>
      <c r="Z19" s="30">
        <v>11</v>
      </c>
      <c r="AA19" s="307">
        <v>120</v>
      </c>
      <c r="AB19" s="307">
        <v>72.8</v>
      </c>
      <c r="AC19" s="307">
        <v>47.2</v>
      </c>
      <c r="AD19" s="307" t="s">
        <v>33</v>
      </c>
      <c r="AE19" s="30" t="s">
        <v>1621</v>
      </c>
      <c r="AF19" s="32"/>
    </row>
    <row r="20" spans="1:32" ht="60" customHeight="1" x14ac:dyDescent="0.25">
      <c r="A20" s="349"/>
      <c r="B20" s="348"/>
      <c r="C20" s="308" t="s">
        <v>1622</v>
      </c>
      <c r="D20" s="304">
        <v>62</v>
      </c>
      <c r="E20" s="305">
        <v>24</v>
      </c>
      <c r="F20" s="30" t="s">
        <v>1605</v>
      </c>
      <c r="G20" s="30" t="s">
        <v>23</v>
      </c>
      <c r="H20" s="306">
        <v>28</v>
      </c>
      <c r="I20" s="307">
        <v>28</v>
      </c>
      <c r="J20" s="307"/>
      <c r="K20" s="307">
        <v>28</v>
      </c>
      <c r="L20" s="307">
        <v>0</v>
      </c>
      <c r="M20" s="348"/>
      <c r="N20" s="348"/>
      <c r="O20" s="348"/>
      <c r="P20" s="518"/>
      <c r="Q20" s="514"/>
      <c r="R20" s="514"/>
      <c r="S20" s="522"/>
      <c r="T20" s="525"/>
      <c r="U20" s="514"/>
      <c r="V20" s="514"/>
      <c r="W20" s="514"/>
      <c r="X20" s="514"/>
      <c r="Y20" s="516"/>
      <c r="Z20" s="30"/>
      <c r="AA20" s="307"/>
      <c r="AB20" s="307"/>
      <c r="AC20" s="307"/>
      <c r="AD20" s="307"/>
      <c r="AE20" s="30"/>
      <c r="AF20" s="32"/>
    </row>
    <row r="21" spans="1:32" ht="60" customHeight="1" x14ac:dyDescent="0.25">
      <c r="A21" s="349"/>
      <c r="B21" s="348"/>
      <c r="C21" s="308" t="s">
        <v>1622</v>
      </c>
      <c r="D21" s="304">
        <v>62</v>
      </c>
      <c r="E21" s="305">
        <v>3</v>
      </c>
      <c r="F21" s="30" t="s">
        <v>1605</v>
      </c>
      <c r="G21" s="30" t="s">
        <v>23</v>
      </c>
      <c r="H21" s="306">
        <v>9</v>
      </c>
      <c r="I21" s="307">
        <v>6</v>
      </c>
      <c r="J21" s="307">
        <v>3</v>
      </c>
      <c r="K21" s="307">
        <v>9</v>
      </c>
      <c r="L21" s="307">
        <v>0</v>
      </c>
      <c r="M21" s="348"/>
      <c r="N21" s="348"/>
      <c r="O21" s="348"/>
      <c r="P21" s="518"/>
      <c r="Q21" s="514"/>
      <c r="R21" s="514"/>
      <c r="S21" s="522"/>
      <c r="T21" s="525"/>
      <c r="U21" s="514"/>
      <c r="V21" s="514"/>
      <c r="W21" s="514"/>
      <c r="X21" s="514"/>
      <c r="Y21" s="516"/>
      <c r="Z21" s="30">
        <v>497</v>
      </c>
      <c r="AA21" s="307">
        <v>363</v>
      </c>
      <c r="AB21" s="307">
        <v>9</v>
      </c>
      <c r="AC21" s="307">
        <v>0</v>
      </c>
      <c r="AD21" s="307"/>
      <c r="AE21" s="30" t="s">
        <v>1623</v>
      </c>
      <c r="AF21" s="32" t="s">
        <v>1104</v>
      </c>
    </row>
    <row r="22" spans="1:32" ht="60" customHeight="1" x14ac:dyDescent="0.25">
      <c r="A22" s="349"/>
      <c r="B22" s="348"/>
      <c r="C22" s="512" t="s">
        <v>1610</v>
      </c>
      <c r="D22" s="304">
        <v>63</v>
      </c>
      <c r="E22" s="305">
        <v>40</v>
      </c>
      <c r="F22" s="30" t="s">
        <v>1605</v>
      </c>
      <c r="G22" s="30" t="s">
        <v>23</v>
      </c>
      <c r="H22" s="306">
        <v>27</v>
      </c>
      <c r="I22" s="307">
        <v>27</v>
      </c>
      <c r="J22" s="307">
        <v>0</v>
      </c>
      <c r="K22" s="307">
        <v>27</v>
      </c>
      <c r="L22" s="307">
        <v>0</v>
      </c>
      <c r="M22" s="348"/>
      <c r="N22" s="348"/>
      <c r="O22" s="348"/>
      <c r="P22" s="518"/>
      <c r="Q22" s="514"/>
      <c r="R22" s="514"/>
      <c r="S22" s="522"/>
      <c r="T22" s="525"/>
      <c r="U22" s="514"/>
      <c r="V22" s="514"/>
      <c r="W22" s="514"/>
      <c r="X22" s="514"/>
      <c r="Y22" s="516"/>
      <c r="Z22" s="30">
        <v>6</v>
      </c>
      <c r="AA22" s="307">
        <v>168</v>
      </c>
      <c r="AB22" s="307">
        <v>27</v>
      </c>
      <c r="AC22" s="307">
        <v>141</v>
      </c>
      <c r="AD22" s="307" t="s">
        <v>43</v>
      </c>
      <c r="AE22" s="30" t="s">
        <v>1624</v>
      </c>
      <c r="AF22" s="32"/>
    </row>
    <row r="23" spans="1:32" ht="60" customHeight="1" x14ac:dyDescent="0.25">
      <c r="A23" s="349"/>
      <c r="B23" s="348"/>
      <c r="C23" s="512"/>
      <c r="D23" s="304">
        <v>63</v>
      </c>
      <c r="E23" s="305">
        <v>41</v>
      </c>
      <c r="F23" s="30" t="s">
        <v>1605</v>
      </c>
      <c r="G23" s="30" t="s">
        <v>23</v>
      </c>
      <c r="H23" s="306">
        <v>152.1</v>
      </c>
      <c r="I23" s="307">
        <v>152.1</v>
      </c>
      <c r="J23" s="307">
        <v>0</v>
      </c>
      <c r="K23" s="307">
        <v>152.1</v>
      </c>
      <c r="L23" s="307">
        <v>0</v>
      </c>
      <c r="M23" s="348"/>
      <c r="N23" s="348"/>
      <c r="O23" s="348"/>
      <c r="P23" s="518"/>
      <c r="Q23" s="514"/>
      <c r="R23" s="514"/>
      <c r="S23" s="522"/>
      <c r="T23" s="527"/>
      <c r="U23" s="520"/>
      <c r="V23" s="520"/>
      <c r="W23" s="520"/>
      <c r="X23" s="520"/>
      <c r="Y23" s="526"/>
      <c r="Z23" s="30">
        <v>6</v>
      </c>
      <c r="AA23" s="307">
        <v>168</v>
      </c>
      <c r="AB23" s="307">
        <v>152.1</v>
      </c>
      <c r="AC23" s="307">
        <v>15.900000000000006</v>
      </c>
      <c r="AD23" s="307" t="s">
        <v>43</v>
      </c>
      <c r="AE23" s="30" t="s">
        <v>1624</v>
      </c>
      <c r="AF23" s="32"/>
    </row>
    <row r="24" spans="1:32" ht="60" customHeight="1" x14ac:dyDescent="0.25">
      <c r="A24" s="349"/>
      <c r="B24" s="348"/>
      <c r="C24" s="308" t="s">
        <v>1615</v>
      </c>
      <c r="D24" s="304">
        <v>63</v>
      </c>
      <c r="E24" s="305">
        <v>164</v>
      </c>
      <c r="F24" s="30" t="s">
        <v>1605</v>
      </c>
      <c r="G24" s="30" t="s">
        <v>23</v>
      </c>
      <c r="H24" s="306">
        <v>121.6</v>
      </c>
      <c r="I24" s="307">
        <v>121.6</v>
      </c>
      <c r="J24" s="307">
        <v>0</v>
      </c>
      <c r="K24" s="307">
        <v>121.6</v>
      </c>
      <c r="L24" s="307">
        <v>0</v>
      </c>
      <c r="M24" s="348"/>
      <c r="N24" s="348"/>
      <c r="O24" s="348"/>
      <c r="P24" s="518"/>
      <c r="Q24" s="514"/>
      <c r="R24" s="514"/>
      <c r="S24" s="522"/>
      <c r="T24" s="318"/>
      <c r="U24" s="319"/>
      <c r="V24" s="319"/>
      <c r="W24" s="319"/>
      <c r="X24" s="319"/>
      <c r="Y24" s="320"/>
      <c r="Z24" s="30">
        <v>7</v>
      </c>
      <c r="AA24" s="307">
        <v>216</v>
      </c>
      <c r="AB24" s="307">
        <v>121.6</v>
      </c>
      <c r="AC24" s="307">
        <v>94.4</v>
      </c>
      <c r="AD24" s="307" t="s">
        <v>99</v>
      </c>
      <c r="AE24" s="30" t="s">
        <v>1625</v>
      </c>
      <c r="AF24" s="32"/>
    </row>
    <row r="25" spans="1:32" ht="60" customHeight="1" x14ac:dyDescent="0.25">
      <c r="A25" s="349"/>
      <c r="B25" s="348"/>
      <c r="C25" s="308" t="s">
        <v>1615</v>
      </c>
      <c r="D25" s="304">
        <v>63</v>
      </c>
      <c r="E25" s="305">
        <v>230</v>
      </c>
      <c r="F25" s="30" t="s">
        <v>1605</v>
      </c>
      <c r="G25" s="30" t="s">
        <v>23</v>
      </c>
      <c r="H25" s="306">
        <v>83.2</v>
      </c>
      <c r="I25" s="307">
        <v>83.2</v>
      </c>
      <c r="J25" s="307">
        <v>0</v>
      </c>
      <c r="K25" s="307">
        <v>83.2</v>
      </c>
      <c r="L25" s="307">
        <v>0</v>
      </c>
      <c r="M25" s="348"/>
      <c r="N25" s="348"/>
      <c r="O25" s="348"/>
      <c r="P25" s="518"/>
      <c r="Q25" s="514"/>
      <c r="R25" s="514"/>
      <c r="S25" s="522"/>
      <c r="T25" s="318"/>
      <c r="U25" s="319"/>
      <c r="V25" s="319"/>
      <c r="W25" s="319"/>
      <c r="X25" s="319"/>
      <c r="Y25" s="320"/>
      <c r="Z25" s="30">
        <v>7</v>
      </c>
      <c r="AA25" s="307">
        <v>216</v>
      </c>
      <c r="AB25" s="307">
        <v>83.2</v>
      </c>
      <c r="AC25" s="307">
        <v>132.80000000000001</v>
      </c>
      <c r="AD25" s="307" t="s">
        <v>99</v>
      </c>
      <c r="AE25" s="30" t="s">
        <v>1625</v>
      </c>
      <c r="AF25" s="32"/>
    </row>
    <row r="26" spans="1:32" ht="60" customHeight="1" x14ac:dyDescent="0.25">
      <c r="A26" s="349"/>
      <c r="B26" s="348"/>
      <c r="C26" s="512" t="s">
        <v>33</v>
      </c>
      <c r="D26" s="304">
        <v>54</v>
      </c>
      <c r="E26" s="305">
        <v>145</v>
      </c>
      <c r="F26" s="30" t="s">
        <v>1605</v>
      </c>
      <c r="G26" s="30" t="s">
        <v>23</v>
      </c>
      <c r="H26" s="306">
        <v>26.3</v>
      </c>
      <c r="I26" s="307">
        <v>26.3</v>
      </c>
      <c r="J26" s="307">
        <v>0</v>
      </c>
      <c r="K26" s="307">
        <v>26.3</v>
      </c>
      <c r="L26" s="307">
        <v>0</v>
      </c>
      <c r="M26" s="348"/>
      <c r="N26" s="348"/>
      <c r="O26" s="348"/>
      <c r="P26" s="518"/>
      <c r="Q26" s="514"/>
      <c r="R26" s="514"/>
      <c r="S26" s="522"/>
      <c r="T26" s="318"/>
      <c r="U26" s="319"/>
      <c r="V26" s="319"/>
      <c r="W26" s="319"/>
      <c r="X26" s="319"/>
      <c r="Y26" s="320"/>
      <c r="Z26" s="30"/>
      <c r="AA26" s="307"/>
      <c r="AB26" s="307"/>
      <c r="AC26" s="307"/>
      <c r="AD26" s="307"/>
      <c r="AE26" s="30"/>
      <c r="AF26" s="32"/>
    </row>
    <row r="27" spans="1:32" ht="60" customHeight="1" x14ac:dyDescent="0.25">
      <c r="A27" s="349"/>
      <c r="B27" s="348"/>
      <c r="C27" s="512"/>
      <c r="D27" s="304">
        <v>54</v>
      </c>
      <c r="E27" s="305">
        <v>146</v>
      </c>
      <c r="F27" s="30" t="s">
        <v>1605</v>
      </c>
      <c r="G27" s="30" t="s">
        <v>23</v>
      </c>
      <c r="H27" s="306">
        <v>116.1</v>
      </c>
      <c r="I27" s="307">
        <v>116.1</v>
      </c>
      <c r="J27" s="307">
        <v>0</v>
      </c>
      <c r="K27" s="307">
        <v>116.1</v>
      </c>
      <c r="L27" s="307">
        <v>0</v>
      </c>
      <c r="M27" s="348"/>
      <c r="N27" s="348"/>
      <c r="O27" s="348"/>
      <c r="P27" s="518"/>
      <c r="Q27" s="514"/>
      <c r="R27" s="514"/>
      <c r="S27" s="522"/>
      <c r="T27" s="318"/>
      <c r="U27" s="319"/>
      <c r="V27" s="319"/>
      <c r="W27" s="319"/>
      <c r="X27" s="319"/>
      <c r="Y27" s="320"/>
      <c r="Z27" s="30">
        <v>7</v>
      </c>
      <c r="AA27" s="307">
        <v>216</v>
      </c>
      <c r="AB27" s="307">
        <v>116.1</v>
      </c>
      <c r="AC27" s="307">
        <v>99.9</v>
      </c>
      <c r="AD27" s="307" t="s">
        <v>99</v>
      </c>
      <c r="AE27" s="30" t="s">
        <v>1625</v>
      </c>
      <c r="AF27" s="32"/>
    </row>
    <row r="28" spans="1:32" ht="60" customHeight="1" x14ac:dyDescent="0.25">
      <c r="A28" s="349"/>
      <c r="B28" s="348"/>
      <c r="C28" s="308" t="s">
        <v>1617</v>
      </c>
      <c r="D28" s="304">
        <v>55</v>
      </c>
      <c r="E28" s="305">
        <v>221</v>
      </c>
      <c r="F28" s="30" t="s">
        <v>1605</v>
      </c>
      <c r="G28" s="30" t="s">
        <v>23</v>
      </c>
      <c r="H28" s="306">
        <v>100</v>
      </c>
      <c r="I28" s="307">
        <v>100</v>
      </c>
      <c r="J28" s="307">
        <v>0</v>
      </c>
      <c r="K28" s="307">
        <v>100</v>
      </c>
      <c r="L28" s="307">
        <v>0</v>
      </c>
      <c r="M28" s="348"/>
      <c r="N28" s="348"/>
      <c r="O28" s="348"/>
      <c r="P28" s="519"/>
      <c r="Q28" s="520"/>
      <c r="R28" s="520"/>
      <c r="S28" s="523"/>
      <c r="T28" s="318"/>
      <c r="U28" s="319"/>
      <c r="V28" s="319"/>
      <c r="W28" s="319"/>
      <c r="X28" s="319"/>
      <c r="Y28" s="320"/>
      <c r="Z28" s="309">
        <v>7</v>
      </c>
      <c r="AA28" s="310">
        <v>216</v>
      </c>
      <c r="AB28" s="310">
        <v>100</v>
      </c>
      <c r="AC28" s="310">
        <v>116</v>
      </c>
      <c r="AD28" s="310" t="s">
        <v>99</v>
      </c>
      <c r="AE28" s="309" t="s">
        <v>1625</v>
      </c>
      <c r="AF28" s="311"/>
    </row>
    <row r="29" spans="1:32" ht="60" customHeight="1" x14ac:dyDescent="0.25">
      <c r="A29" s="349">
        <v>3</v>
      </c>
      <c r="B29" s="348" t="s">
        <v>1626</v>
      </c>
      <c r="C29" s="512" t="s">
        <v>33</v>
      </c>
      <c r="D29" s="304">
        <v>54</v>
      </c>
      <c r="E29" s="305">
        <v>114</v>
      </c>
      <c r="F29" s="30" t="s">
        <v>1605</v>
      </c>
      <c r="G29" s="30" t="s">
        <v>23</v>
      </c>
      <c r="H29" s="306">
        <v>202.1</v>
      </c>
      <c r="I29" s="307">
        <v>202.1</v>
      </c>
      <c r="J29" s="307">
        <v>0</v>
      </c>
      <c r="K29" s="307">
        <v>202.1</v>
      </c>
      <c r="L29" s="307">
        <v>0</v>
      </c>
      <c r="M29" s="348" t="s">
        <v>1627</v>
      </c>
      <c r="N29" s="348" t="s">
        <v>1628</v>
      </c>
      <c r="O29" s="348" t="s">
        <v>1608</v>
      </c>
      <c r="P29" s="517">
        <v>4290.3</v>
      </c>
      <c r="Q29" s="513">
        <v>2350.6999999999998</v>
      </c>
      <c r="R29" s="513">
        <v>1939.6000000000004</v>
      </c>
      <c r="S29" s="521"/>
      <c r="T29" s="528" t="s">
        <v>234</v>
      </c>
      <c r="U29" s="528" t="s">
        <v>235</v>
      </c>
      <c r="V29" s="528" t="s">
        <v>236</v>
      </c>
      <c r="W29" s="528" t="s">
        <v>28</v>
      </c>
      <c r="X29" s="528" t="s">
        <v>29</v>
      </c>
      <c r="Y29" s="312">
        <v>31</v>
      </c>
      <c r="Z29" s="312">
        <v>495</v>
      </c>
      <c r="AA29" s="321">
        <v>486.5</v>
      </c>
      <c r="AB29" s="321">
        <v>486.5</v>
      </c>
      <c r="AC29" s="313">
        <v>0</v>
      </c>
      <c r="AD29" s="313"/>
      <c r="AE29" s="313"/>
      <c r="AF29" s="314" t="s">
        <v>1629</v>
      </c>
    </row>
    <row r="30" spans="1:32" ht="60" customHeight="1" x14ac:dyDescent="0.25">
      <c r="A30" s="349"/>
      <c r="B30" s="348"/>
      <c r="C30" s="512"/>
      <c r="D30" s="304">
        <v>54</v>
      </c>
      <c r="E30" s="305">
        <v>111</v>
      </c>
      <c r="F30" s="30" t="s">
        <v>1605</v>
      </c>
      <c r="G30" s="30" t="s">
        <v>23</v>
      </c>
      <c r="H30" s="306">
        <v>18.600000000000001</v>
      </c>
      <c r="I30" s="307">
        <v>18.600000000000001</v>
      </c>
      <c r="J30" s="307">
        <v>0</v>
      </c>
      <c r="K30" s="307">
        <v>18.600000000000001</v>
      </c>
      <c r="L30" s="307">
        <v>0</v>
      </c>
      <c r="M30" s="348"/>
      <c r="N30" s="348"/>
      <c r="O30" s="348"/>
      <c r="P30" s="518"/>
      <c r="Q30" s="514"/>
      <c r="R30" s="514"/>
      <c r="S30" s="522"/>
      <c r="T30" s="528"/>
      <c r="U30" s="528"/>
      <c r="V30" s="528"/>
      <c r="W30" s="528"/>
      <c r="X30" s="528"/>
      <c r="Y30" s="312"/>
      <c r="Z30" s="312"/>
      <c r="AA30" s="321"/>
      <c r="AB30" s="321"/>
      <c r="AC30" s="313"/>
      <c r="AD30" s="313"/>
      <c r="AE30" s="313"/>
      <c r="AF30" s="314"/>
    </row>
    <row r="31" spans="1:32" ht="60" customHeight="1" x14ac:dyDescent="0.25">
      <c r="A31" s="349"/>
      <c r="B31" s="348"/>
      <c r="C31" s="512" t="s">
        <v>33</v>
      </c>
      <c r="D31" s="304">
        <v>54</v>
      </c>
      <c r="E31" s="305">
        <v>150</v>
      </c>
      <c r="F31" s="30" t="s">
        <v>1605</v>
      </c>
      <c r="G31" s="30" t="s">
        <v>23</v>
      </c>
      <c r="H31" s="306">
        <v>116.6</v>
      </c>
      <c r="I31" s="307">
        <v>116.6</v>
      </c>
      <c r="J31" s="307">
        <v>0</v>
      </c>
      <c r="K31" s="307">
        <v>116.6</v>
      </c>
      <c r="L31" s="307">
        <v>0</v>
      </c>
      <c r="M31" s="348"/>
      <c r="N31" s="348"/>
      <c r="O31" s="348"/>
      <c r="P31" s="518"/>
      <c r="Q31" s="514"/>
      <c r="R31" s="514"/>
      <c r="S31" s="522"/>
      <c r="T31" s="528"/>
      <c r="U31" s="528"/>
      <c r="V31" s="528"/>
      <c r="W31" s="528"/>
      <c r="X31" s="528"/>
      <c r="Y31" s="312">
        <v>31</v>
      </c>
      <c r="Z31" s="312">
        <v>534</v>
      </c>
      <c r="AA31" s="321">
        <v>130.1</v>
      </c>
      <c r="AB31" s="321">
        <v>130.1</v>
      </c>
      <c r="AC31" s="313"/>
      <c r="AD31" s="313"/>
      <c r="AE31" s="313"/>
      <c r="AF31" s="314"/>
    </row>
    <row r="32" spans="1:32" ht="60" customHeight="1" x14ac:dyDescent="0.25">
      <c r="A32" s="349"/>
      <c r="B32" s="348"/>
      <c r="C32" s="512"/>
      <c r="D32" s="304">
        <v>54</v>
      </c>
      <c r="E32" s="305">
        <v>141</v>
      </c>
      <c r="F32" s="30" t="s">
        <v>1605</v>
      </c>
      <c r="G32" s="30" t="s">
        <v>23</v>
      </c>
      <c r="H32" s="306">
        <v>21.9</v>
      </c>
      <c r="I32" s="307">
        <v>21.9</v>
      </c>
      <c r="J32" s="307">
        <v>0</v>
      </c>
      <c r="K32" s="307">
        <v>21.9</v>
      </c>
      <c r="L32" s="307">
        <v>0</v>
      </c>
      <c r="M32" s="348"/>
      <c r="N32" s="348"/>
      <c r="O32" s="348"/>
      <c r="P32" s="518"/>
      <c r="Q32" s="514"/>
      <c r="R32" s="514"/>
      <c r="S32" s="522"/>
      <c r="T32" s="313"/>
      <c r="U32" s="313"/>
      <c r="V32" s="313"/>
      <c r="W32" s="313"/>
      <c r="X32" s="313"/>
      <c r="Y32" s="312"/>
      <c r="Z32" s="312"/>
      <c r="AA32" s="321"/>
      <c r="AB32" s="321"/>
      <c r="AC32" s="313"/>
      <c r="AD32" s="313"/>
      <c r="AE32" s="313"/>
      <c r="AF32" s="314"/>
    </row>
    <row r="33" spans="1:32" ht="60" customHeight="1" x14ac:dyDescent="0.25">
      <c r="A33" s="349"/>
      <c r="B33" s="348"/>
      <c r="C33" s="308" t="s">
        <v>33</v>
      </c>
      <c r="D33" s="304">
        <v>54</v>
      </c>
      <c r="E33" s="305">
        <v>154</v>
      </c>
      <c r="F33" s="30" t="s">
        <v>1605</v>
      </c>
      <c r="G33" s="30" t="s">
        <v>23</v>
      </c>
      <c r="H33" s="306">
        <v>187.5</v>
      </c>
      <c r="I33" s="307">
        <v>187.5</v>
      </c>
      <c r="J33" s="307">
        <v>0</v>
      </c>
      <c r="K33" s="307">
        <v>187.5</v>
      </c>
      <c r="L33" s="307">
        <v>0</v>
      </c>
      <c r="M33" s="348"/>
      <c r="N33" s="348"/>
      <c r="O33" s="348"/>
      <c r="P33" s="518"/>
      <c r="Q33" s="514"/>
      <c r="R33" s="514"/>
      <c r="S33" s="522"/>
      <c r="T33" s="313"/>
      <c r="U33" s="313"/>
      <c r="V33" s="313"/>
      <c r="W33" s="313"/>
      <c r="X33" s="313"/>
      <c r="Y33" s="312"/>
      <c r="Z33" s="312">
        <v>15</v>
      </c>
      <c r="AA33" s="313">
        <v>96</v>
      </c>
      <c r="AB33" s="313">
        <v>96</v>
      </c>
      <c r="AC33" s="313">
        <v>0</v>
      </c>
      <c r="AD33" s="313" t="s">
        <v>24</v>
      </c>
      <c r="AE33" s="312" t="s">
        <v>1613</v>
      </c>
      <c r="AF33" s="314"/>
    </row>
    <row r="34" spans="1:32" ht="60" customHeight="1" x14ac:dyDescent="0.25">
      <c r="A34" s="349"/>
      <c r="B34" s="348"/>
      <c r="C34" s="512" t="s">
        <v>1610</v>
      </c>
      <c r="D34" s="304">
        <v>55</v>
      </c>
      <c r="E34" s="305">
        <v>420</v>
      </c>
      <c r="F34" s="30" t="s">
        <v>1605</v>
      </c>
      <c r="G34" s="30" t="s">
        <v>23</v>
      </c>
      <c r="H34" s="306">
        <v>113.1</v>
      </c>
      <c r="I34" s="307">
        <v>113.1</v>
      </c>
      <c r="J34" s="307">
        <v>0</v>
      </c>
      <c r="K34" s="307">
        <v>113.1</v>
      </c>
      <c r="L34" s="307">
        <v>0</v>
      </c>
      <c r="M34" s="348"/>
      <c r="N34" s="348"/>
      <c r="O34" s="348"/>
      <c r="P34" s="518"/>
      <c r="Q34" s="514"/>
      <c r="R34" s="514"/>
      <c r="S34" s="522"/>
      <c r="T34" s="313"/>
      <c r="U34" s="313"/>
      <c r="V34" s="313"/>
      <c r="W34" s="313"/>
      <c r="X34" s="313"/>
      <c r="Y34" s="312"/>
      <c r="Z34" s="312">
        <v>15</v>
      </c>
      <c r="AA34" s="313">
        <v>96</v>
      </c>
      <c r="AB34" s="313">
        <v>96</v>
      </c>
      <c r="AC34" s="313">
        <v>0</v>
      </c>
      <c r="AD34" s="313" t="s">
        <v>24</v>
      </c>
      <c r="AE34" s="312" t="s">
        <v>1613</v>
      </c>
      <c r="AF34" s="314"/>
    </row>
    <row r="35" spans="1:32" ht="60" customHeight="1" x14ac:dyDescent="0.25">
      <c r="A35" s="349"/>
      <c r="B35" s="348"/>
      <c r="C35" s="512"/>
      <c r="D35" s="304">
        <v>55</v>
      </c>
      <c r="E35" s="305">
        <v>419</v>
      </c>
      <c r="F35" s="30" t="s">
        <v>1605</v>
      </c>
      <c r="G35" s="30" t="s">
        <v>23</v>
      </c>
      <c r="H35" s="306">
        <v>126.5</v>
      </c>
      <c r="I35" s="307">
        <v>126.5</v>
      </c>
      <c r="J35" s="307">
        <v>0</v>
      </c>
      <c r="K35" s="307">
        <v>126.5</v>
      </c>
      <c r="L35" s="307">
        <v>0</v>
      </c>
      <c r="M35" s="348"/>
      <c r="N35" s="348"/>
      <c r="O35" s="348"/>
      <c r="P35" s="518"/>
      <c r="Q35" s="514"/>
      <c r="R35" s="514"/>
      <c r="S35" s="522"/>
      <c r="T35" s="313"/>
      <c r="U35" s="313"/>
      <c r="V35" s="313"/>
      <c r="W35" s="313"/>
      <c r="X35" s="313"/>
      <c r="Y35" s="312"/>
      <c r="Z35" s="312"/>
      <c r="AA35" s="313"/>
      <c r="AB35" s="313"/>
      <c r="AC35" s="313"/>
      <c r="AD35" s="313"/>
      <c r="AE35" s="312"/>
      <c r="AF35" s="314"/>
    </row>
    <row r="36" spans="1:32" ht="60" customHeight="1" x14ac:dyDescent="0.25">
      <c r="A36" s="349"/>
      <c r="B36" s="348"/>
      <c r="C36" s="308" t="s">
        <v>1612</v>
      </c>
      <c r="D36" s="304">
        <v>63</v>
      </c>
      <c r="E36" s="305">
        <v>77</v>
      </c>
      <c r="F36" s="30" t="s">
        <v>1605</v>
      </c>
      <c r="G36" s="30" t="s">
        <v>23</v>
      </c>
      <c r="H36" s="306">
        <v>119.5</v>
      </c>
      <c r="I36" s="307">
        <v>119.5</v>
      </c>
      <c r="J36" s="307">
        <v>0</v>
      </c>
      <c r="K36" s="307">
        <v>119.5</v>
      </c>
      <c r="L36" s="307">
        <v>0</v>
      </c>
      <c r="M36" s="348"/>
      <c r="N36" s="348"/>
      <c r="O36" s="348"/>
      <c r="P36" s="518"/>
      <c r="Q36" s="514"/>
      <c r="R36" s="514"/>
      <c r="S36" s="522"/>
      <c r="T36" s="313"/>
      <c r="U36" s="313"/>
      <c r="V36" s="313"/>
      <c r="W36" s="313"/>
      <c r="X36" s="313"/>
      <c r="Y36" s="312"/>
      <c r="Z36" s="312"/>
      <c r="AA36" s="313"/>
      <c r="AB36" s="313"/>
      <c r="AC36" s="313"/>
      <c r="AD36" s="313"/>
      <c r="AE36" s="312"/>
      <c r="AF36" s="314"/>
    </row>
    <row r="37" spans="1:32" ht="60" customHeight="1" x14ac:dyDescent="0.25">
      <c r="A37" s="349"/>
      <c r="B37" s="348"/>
      <c r="C37" s="308" t="s">
        <v>1612</v>
      </c>
      <c r="D37" s="304">
        <v>63</v>
      </c>
      <c r="E37" s="305">
        <v>20</v>
      </c>
      <c r="F37" s="30" t="s">
        <v>1605</v>
      </c>
      <c r="G37" s="30" t="s">
        <v>23</v>
      </c>
      <c r="H37" s="306">
        <v>378.6</v>
      </c>
      <c r="I37" s="307">
        <v>378.6</v>
      </c>
      <c r="J37" s="307">
        <v>0</v>
      </c>
      <c r="K37" s="307">
        <v>378.6</v>
      </c>
      <c r="L37" s="307">
        <v>0</v>
      </c>
      <c r="M37" s="348"/>
      <c r="N37" s="348"/>
      <c r="O37" s="348"/>
      <c r="P37" s="518"/>
      <c r="Q37" s="514"/>
      <c r="R37" s="514"/>
      <c r="S37" s="522"/>
      <c r="T37" s="313"/>
      <c r="U37" s="313"/>
      <c r="V37" s="313"/>
      <c r="W37" s="313"/>
      <c r="X37" s="313"/>
      <c r="Y37" s="312"/>
      <c r="Z37" s="312">
        <v>6</v>
      </c>
      <c r="AA37" s="313">
        <v>168</v>
      </c>
      <c r="AB37" s="313">
        <v>168</v>
      </c>
      <c r="AC37" s="313">
        <v>0</v>
      </c>
      <c r="AD37" s="313" t="s">
        <v>43</v>
      </c>
      <c r="AE37" s="312" t="s">
        <v>1616</v>
      </c>
      <c r="AF37" s="314"/>
    </row>
    <row r="38" spans="1:32" ht="60" customHeight="1" x14ac:dyDescent="0.25">
      <c r="A38" s="349"/>
      <c r="B38" s="348"/>
      <c r="C38" s="512" t="s">
        <v>1615</v>
      </c>
      <c r="D38" s="304">
        <v>63</v>
      </c>
      <c r="E38" s="305">
        <v>48</v>
      </c>
      <c r="F38" s="30" t="s">
        <v>1605</v>
      </c>
      <c r="G38" s="30" t="s">
        <v>23</v>
      </c>
      <c r="H38" s="306">
        <v>331.9</v>
      </c>
      <c r="I38" s="307">
        <v>331.9</v>
      </c>
      <c r="J38" s="307">
        <v>0</v>
      </c>
      <c r="K38" s="307">
        <v>331.9</v>
      </c>
      <c r="L38" s="307">
        <v>0</v>
      </c>
      <c r="M38" s="348"/>
      <c r="N38" s="348"/>
      <c r="O38" s="348"/>
      <c r="P38" s="518"/>
      <c r="Q38" s="514"/>
      <c r="R38" s="514"/>
      <c r="S38" s="522"/>
      <c r="T38" s="313"/>
      <c r="U38" s="313"/>
      <c r="V38" s="313"/>
      <c r="W38" s="313"/>
      <c r="X38" s="313"/>
      <c r="Y38" s="312">
        <v>31</v>
      </c>
      <c r="Z38" s="312">
        <v>534</v>
      </c>
      <c r="AA38" s="321">
        <v>130.1</v>
      </c>
      <c r="AB38" s="321">
        <v>130.1</v>
      </c>
      <c r="AC38" s="313"/>
      <c r="AD38" s="313"/>
      <c r="AE38" s="313"/>
      <c r="AF38" s="314"/>
    </row>
    <row r="39" spans="1:32" ht="60" customHeight="1" x14ac:dyDescent="0.25">
      <c r="A39" s="349"/>
      <c r="B39" s="348"/>
      <c r="C39" s="512"/>
      <c r="D39" s="304">
        <v>63</v>
      </c>
      <c r="E39" s="305">
        <v>49</v>
      </c>
      <c r="F39" s="30" t="s">
        <v>1605</v>
      </c>
      <c r="G39" s="30" t="s">
        <v>23</v>
      </c>
      <c r="H39" s="306">
        <v>281.2</v>
      </c>
      <c r="I39" s="307">
        <v>281.2</v>
      </c>
      <c r="J39" s="307">
        <v>0</v>
      </c>
      <c r="K39" s="307">
        <v>281.2</v>
      </c>
      <c r="L39" s="307">
        <v>0</v>
      </c>
      <c r="M39" s="348"/>
      <c r="N39" s="348"/>
      <c r="O39" s="348"/>
      <c r="P39" s="518"/>
      <c r="Q39" s="514"/>
      <c r="R39" s="514"/>
      <c r="S39" s="522"/>
      <c r="T39" s="313"/>
      <c r="U39" s="313"/>
      <c r="V39" s="313"/>
      <c r="W39" s="313"/>
      <c r="X39" s="313"/>
      <c r="Y39" s="312">
        <v>31</v>
      </c>
      <c r="Z39" s="312">
        <v>534</v>
      </c>
      <c r="AA39" s="321">
        <v>130.1</v>
      </c>
      <c r="AB39" s="321">
        <v>130.1</v>
      </c>
      <c r="AC39" s="313"/>
      <c r="AD39" s="313"/>
      <c r="AE39" s="313"/>
      <c r="AF39" s="314"/>
    </row>
    <row r="40" spans="1:32" ht="60" customHeight="1" x14ac:dyDescent="0.25">
      <c r="A40" s="349"/>
      <c r="B40" s="348"/>
      <c r="C40" s="512" t="s">
        <v>1615</v>
      </c>
      <c r="D40" s="304">
        <v>63</v>
      </c>
      <c r="E40" s="305">
        <v>161</v>
      </c>
      <c r="F40" s="30" t="s">
        <v>1605</v>
      </c>
      <c r="G40" s="30" t="s">
        <v>23</v>
      </c>
      <c r="H40" s="306">
        <v>190.2</v>
      </c>
      <c r="I40" s="307">
        <v>190.2</v>
      </c>
      <c r="J40" s="307">
        <v>0</v>
      </c>
      <c r="K40" s="307">
        <v>190.2</v>
      </c>
      <c r="L40" s="307">
        <v>0</v>
      </c>
      <c r="M40" s="348"/>
      <c r="N40" s="348"/>
      <c r="O40" s="348"/>
      <c r="P40" s="518"/>
      <c r="Q40" s="514"/>
      <c r="R40" s="514"/>
      <c r="S40" s="522"/>
      <c r="T40" s="313"/>
      <c r="U40" s="313"/>
      <c r="V40" s="313"/>
      <c r="W40" s="313"/>
      <c r="X40" s="313"/>
      <c r="Y40" s="312"/>
      <c r="Z40" s="312">
        <v>6</v>
      </c>
      <c r="AA40" s="313">
        <v>168</v>
      </c>
      <c r="AB40" s="313">
        <v>168</v>
      </c>
      <c r="AC40" s="313">
        <v>0</v>
      </c>
      <c r="AD40" s="313" t="s">
        <v>43</v>
      </c>
      <c r="AE40" s="312" t="s">
        <v>1616</v>
      </c>
      <c r="AF40" s="314"/>
    </row>
    <row r="41" spans="1:32" ht="60" customHeight="1" x14ac:dyDescent="0.25">
      <c r="A41" s="349"/>
      <c r="B41" s="348"/>
      <c r="C41" s="512"/>
      <c r="D41" s="304">
        <v>63</v>
      </c>
      <c r="E41" s="305">
        <v>162</v>
      </c>
      <c r="F41" s="30" t="s">
        <v>1605</v>
      </c>
      <c r="G41" s="30" t="s">
        <v>23</v>
      </c>
      <c r="H41" s="306">
        <v>32.9</v>
      </c>
      <c r="I41" s="307">
        <v>32.9</v>
      </c>
      <c r="J41" s="307">
        <v>0</v>
      </c>
      <c r="K41" s="307">
        <v>32.9</v>
      </c>
      <c r="L41" s="307">
        <v>0</v>
      </c>
      <c r="M41" s="348"/>
      <c r="N41" s="348"/>
      <c r="O41" s="348"/>
      <c r="P41" s="518"/>
      <c r="Q41" s="514"/>
      <c r="R41" s="514"/>
      <c r="S41" s="522"/>
      <c r="T41" s="313"/>
      <c r="U41" s="313"/>
      <c r="V41" s="313"/>
      <c r="W41" s="313"/>
      <c r="X41" s="313"/>
      <c r="Y41" s="312"/>
      <c r="Z41" s="312"/>
      <c r="AA41" s="313"/>
      <c r="AB41" s="313"/>
      <c r="AC41" s="313"/>
      <c r="AD41" s="313"/>
      <c r="AE41" s="312"/>
      <c r="AF41" s="314"/>
    </row>
    <row r="42" spans="1:32" ht="60" customHeight="1" x14ac:dyDescent="0.25">
      <c r="A42" s="349"/>
      <c r="B42" s="348"/>
      <c r="C42" s="512"/>
      <c r="D42" s="304">
        <v>63</v>
      </c>
      <c r="E42" s="305">
        <v>114</v>
      </c>
      <c r="F42" s="30" t="s">
        <v>1605</v>
      </c>
      <c r="G42" s="30" t="s">
        <v>23</v>
      </c>
      <c r="H42" s="306">
        <v>213.5</v>
      </c>
      <c r="I42" s="307">
        <v>213.5</v>
      </c>
      <c r="J42" s="307">
        <v>0</v>
      </c>
      <c r="K42" s="307">
        <v>213.5</v>
      </c>
      <c r="L42" s="307">
        <v>0</v>
      </c>
      <c r="M42" s="348"/>
      <c r="N42" s="348"/>
      <c r="O42" s="348"/>
      <c r="P42" s="518"/>
      <c r="Q42" s="514"/>
      <c r="R42" s="514"/>
      <c r="S42" s="522"/>
      <c r="T42" s="313"/>
      <c r="U42" s="313"/>
      <c r="V42" s="313"/>
      <c r="W42" s="313"/>
      <c r="X42" s="313"/>
      <c r="Y42" s="312"/>
      <c r="Z42" s="312"/>
      <c r="AA42" s="313"/>
      <c r="AB42" s="313"/>
      <c r="AC42" s="313"/>
      <c r="AD42" s="313"/>
      <c r="AE42" s="312"/>
      <c r="AF42" s="314"/>
    </row>
    <row r="43" spans="1:32" ht="60" customHeight="1" x14ac:dyDescent="0.25">
      <c r="A43" s="349"/>
      <c r="B43" s="348"/>
      <c r="C43" s="512"/>
      <c r="D43" s="304">
        <v>63</v>
      </c>
      <c r="E43" s="305">
        <v>115</v>
      </c>
      <c r="F43" s="30" t="s">
        <v>1605</v>
      </c>
      <c r="G43" s="30" t="s">
        <v>23</v>
      </c>
      <c r="H43" s="306">
        <v>16.600000000000001</v>
      </c>
      <c r="I43" s="307">
        <v>16.600000000000001</v>
      </c>
      <c r="J43" s="307">
        <v>0</v>
      </c>
      <c r="K43" s="307">
        <v>16.600000000000001</v>
      </c>
      <c r="L43" s="307">
        <v>0</v>
      </c>
      <c r="M43" s="348"/>
      <c r="N43" s="348"/>
      <c r="O43" s="348"/>
      <c r="P43" s="519"/>
      <c r="Q43" s="520"/>
      <c r="R43" s="520"/>
      <c r="S43" s="523"/>
      <c r="T43" s="313"/>
      <c r="U43" s="313"/>
      <c r="V43" s="313"/>
      <c r="W43" s="313"/>
      <c r="X43" s="313"/>
      <c r="Y43" s="312"/>
      <c r="Z43" s="312"/>
      <c r="AA43" s="313"/>
      <c r="AB43" s="313"/>
      <c r="AC43" s="313"/>
      <c r="AD43" s="313"/>
      <c r="AE43" s="312"/>
      <c r="AF43" s="314"/>
    </row>
    <row r="44" spans="1:32" ht="60" customHeight="1" x14ac:dyDescent="0.25">
      <c r="A44" s="349">
        <v>4</v>
      </c>
      <c r="B44" s="348" t="s">
        <v>1630</v>
      </c>
      <c r="C44" s="512" t="s">
        <v>1610</v>
      </c>
      <c r="D44" s="304">
        <v>55</v>
      </c>
      <c r="E44" s="305">
        <v>421</v>
      </c>
      <c r="F44" s="30" t="s">
        <v>1605</v>
      </c>
      <c r="G44" s="30" t="s">
        <v>23</v>
      </c>
      <c r="H44" s="306">
        <v>53.6</v>
      </c>
      <c r="I44" s="307">
        <v>53.6</v>
      </c>
      <c r="J44" s="307"/>
      <c r="K44" s="307">
        <v>53.6</v>
      </c>
      <c r="L44" s="307">
        <v>0</v>
      </c>
      <c r="M44" s="348" t="s">
        <v>1631</v>
      </c>
      <c r="N44" s="348" t="s">
        <v>1632</v>
      </c>
      <c r="O44" s="348" t="s">
        <v>1608</v>
      </c>
      <c r="P44" s="517">
        <v>3159.1</v>
      </c>
      <c r="Q44" s="513">
        <v>1338.1</v>
      </c>
      <c r="R44" s="513">
        <v>1821</v>
      </c>
      <c r="S44" s="521"/>
      <c r="T44" s="313"/>
      <c r="U44" s="313"/>
      <c r="V44" s="313"/>
      <c r="W44" s="313"/>
      <c r="X44" s="313"/>
      <c r="Y44" s="312"/>
      <c r="Z44" s="312">
        <v>10</v>
      </c>
      <c r="AA44" s="313">
        <v>96</v>
      </c>
      <c r="AB44" s="313">
        <v>53.6</v>
      </c>
      <c r="AC44" s="313">
        <v>42.4</v>
      </c>
      <c r="AD44" s="313" t="s">
        <v>220</v>
      </c>
      <c r="AE44" s="313"/>
      <c r="AF44" s="314"/>
    </row>
    <row r="45" spans="1:32" ht="60" customHeight="1" x14ac:dyDescent="0.25">
      <c r="A45" s="349"/>
      <c r="B45" s="348"/>
      <c r="C45" s="512"/>
      <c r="D45" s="304">
        <v>55</v>
      </c>
      <c r="E45" s="305">
        <v>420</v>
      </c>
      <c r="F45" s="30" t="s">
        <v>1605</v>
      </c>
      <c r="G45" s="30" t="s">
        <v>23</v>
      </c>
      <c r="H45" s="306">
        <v>123</v>
      </c>
      <c r="I45" s="307">
        <v>123</v>
      </c>
      <c r="J45" s="307"/>
      <c r="K45" s="307">
        <v>123</v>
      </c>
      <c r="L45" s="307">
        <v>0</v>
      </c>
      <c r="M45" s="348"/>
      <c r="N45" s="348"/>
      <c r="O45" s="348"/>
      <c r="P45" s="518"/>
      <c r="Q45" s="514"/>
      <c r="R45" s="514"/>
      <c r="S45" s="522"/>
      <c r="T45" s="313"/>
      <c r="U45" s="313"/>
      <c r="V45" s="313"/>
      <c r="W45" s="313"/>
      <c r="X45" s="313"/>
      <c r="Y45" s="312"/>
      <c r="Z45" s="312"/>
      <c r="AA45" s="313"/>
      <c r="AB45" s="313"/>
      <c r="AC45" s="313"/>
      <c r="AD45" s="313"/>
      <c r="AE45" s="313"/>
      <c r="AF45" s="314"/>
    </row>
    <row r="46" spans="1:32" ht="60" customHeight="1" x14ac:dyDescent="0.25">
      <c r="A46" s="349"/>
      <c r="B46" s="348"/>
      <c r="C46" s="308" t="s">
        <v>1622</v>
      </c>
      <c r="D46" s="304">
        <v>62</v>
      </c>
      <c r="E46" s="305">
        <v>28</v>
      </c>
      <c r="F46" s="30" t="s">
        <v>1605</v>
      </c>
      <c r="G46" s="30" t="s">
        <v>23</v>
      </c>
      <c r="H46" s="306">
        <v>36.799999999999997</v>
      </c>
      <c r="I46" s="307">
        <v>36.799999999999997</v>
      </c>
      <c r="J46" s="307">
        <v>0</v>
      </c>
      <c r="K46" s="307">
        <v>36.799999999999997</v>
      </c>
      <c r="L46" s="307">
        <v>0</v>
      </c>
      <c r="M46" s="348"/>
      <c r="N46" s="348"/>
      <c r="O46" s="348"/>
      <c r="P46" s="518"/>
      <c r="Q46" s="514"/>
      <c r="R46" s="514"/>
      <c r="S46" s="522"/>
      <c r="T46" s="314" t="s">
        <v>221</v>
      </c>
      <c r="U46" s="313" t="s">
        <v>645</v>
      </c>
      <c r="V46" s="313"/>
      <c r="W46" s="313"/>
      <c r="X46" s="313"/>
      <c r="Y46" s="312"/>
      <c r="Z46" s="312">
        <v>6</v>
      </c>
      <c r="AA46" s="313">
        <v>144</v>
      </c>
      <c r="AB46" s="313">
        <v>36.799999999999997</v>
      </c>
      <c r="AC46" s="313">
        <v>107.2</v>
      </c>
      <c r="AD46" s="313" t="s">
        <v>33</v>
      </c>
      <c r="AE46" s="312" t="s">
        <v>1633</v>
      </c>
      <c r="AF46" s="314"/>
    </row>
    <row r="47" spans="1:32" ht="60" customHeight="1" x14ac:dyDescent="0.25">
      <c r="A47" s="349"/>
      <c r="B47" s="348"/>
      <c r="C47" s="512" t="s">
        <v>1612</v>
      </c>
      <c r="D47" s="304">
        <v>63</v>
      </c>
      <c r="E47" s="305">
        <v>41</v>
      </c>
      <c r="F47" s="30" t="s">
        <v>1605</v>
      </c>
      <c r="G47" s="30" t="s">
        <v>23</v>
      </c>
      <c r="H47" s="306">
        <v>30.3</v>
      </c>
      <c r="I47" s="307">
        <v>30.3</v>
      </c>
      <c r="J47" s="307">
        <v>0</v>
      </c>
      <c r="K47" s="307">
        <v>30.3</v>
      </c>
      <c r="L47" s="307">
        <v>0</v>
      </c>
      <c r="M47" s="348"/>
      <c r="N47" s="348"/>
      <c r="O47" s="348"/>
      <c r="P47" s="518"/>
      <c r="Q47" s="514"/>
      <c r="R47" s="514"/>
      <c r="S47" s="522"/>
      <c r="T47" s="314" t="s">
        <v>223</v>
      </c>
      <c r="U47" s="313" t="s">
        <v>224</v>
      </c>
      <c r="V47" s="313" t="s">
        <v>225</v>
      </c>
      <c r="W47" s="313" t="s">
        <v>28</v>
      </c>
      <c r="X47" s="313" t="s">
        <v>29</v>
      </c>
      <c r="Y47" s="312">
        <v>31</v>
      </c>
      <c r="Z47" s="312">
        <v>445</v>
      </c>
      <c r="AA47" s="313">
        <v>265.39999999999998</v>
      </c>
      <c r="AB47" s="313">
        <v>30.3</v>
      </c>
      <c r="AC47" s="313">
        <v>0</v>
      </c>
      <c r="AD47" s="313"/>
      <c r="AE47" s="312" t="s">
        <v>1634</v>
      </c>
      <c r="AF47" s="314" t="s">
        <v>1104</v>
      </c>
    </row>
    <row r="48" spans="1:32" ht="60" customHeight="1" x14ac:dyDescent="0.25">
      <c r="A48" s="349"/>
      <c r="B48" s="348"/>
      <c r="C48" s="512"/>
      <c r="D48" s="304">
        <v>63</v>
      </c>
      <c r="E48" s="305">
        <v>42</v>
      </c>
      <c r="F48" s="30" t="s">
        <v>1605</v>
      </c>
      <c r="G48" s="30" t="s">
        <v>23</v>
      </c>
      <c r="H48" s="306">
        <v>281.8</v>
      </c>
      <c r="I48" s="307">
        <v>281.8</v>
      </c>
      <c r="J48" s="307">
        <v>0</v>
      </c>
      <c r="K48" s="307">
        <v>281.8</v>
      </c>
      <c r="L48" s="307">
        <v>0</v>
      </c>
      <c r="M48" s="348"/>
      <c r="N48" s="348"/>
      <c r="O48" s="348"/>
      <c r="P48" s="518"/>
      <c r="Q48" s="514"/>
      <c r="R48" s="514"/>
      <c r="S48" s="522"/>
      <c r="T48" s="314" t="s">
        <v>223</v>
      </c>
      <c r="U48" s="313" t="s">
        <v>224</v>
      </c>
      <c r="V48" s="313" t="s">
        <v>225</v>
      </c>
      <c r="W48" s="313" t="s">
        <v>28</v>
      </c>
      <c r="X48" s="313" t="s">
        <v>29</v>
      </c>
      <c r="Y48" s="312">
        <v>31</v>
      </c>
      <c r="Z48" s="312">
        <v>445</v>
      </c>
      <c r="AA48" s="313">
        <v>265.39999999999998</v>
      </c>
      <c r="AB48" s="313">
        <v>281.8</v>
      </c>
      <c r="AC48" s="313">
        <v>0</v>
      </c>
      <c r="AD48" s="313"/>
      <c r="AE48" s="312" t="s">
        <v>1634</v>
      </c>
      <c r="AF48" s="314" t="s">
        <v>1104</v>
      </c>
    </row>
    <row r="49" spans="1:32" ht="60" customHeight="1" x14ac:dyDescent="0.25">
      <c r="A49" s="349"/>
      <c r="B49" s="348"/>
      <c r="C49" s="512" t="s">
        <v>1610</v>
      </c>
      <c r="D49" s="304">
        <v>55</v>
      </c>
      <c r="E49" s="305">
        <v>579</v>
      </c>
      <c r="F49" s="30" t="s">
        <v>1605</v>
      </c>
      <c r="G49" s="30" t="s">
        <v>23</v>
      </c>
      <c r="H49" s="306">
        <v>279.39999999999998</v>
      </c>
      <c r="I49" s="307">
        <v>279.39999999999998</v>
      </c>
      <c r="J49" s="307">
        <v>0</v>
      </c>
      <c r="K49" s="307">
        <v>279.39999999999998</v>
      </c>
      <c r="L49" s="307">
        <v>0</v>
      </c>
      <c r="M49" s="348"/>
      <c r="N49" s="348"/>
      <c r="O49" s="348"/>
      <c r="P49" s="518"/>
      <c r="Q49" s="514"/>
      <c r="R49" s="514"/>
      <c r="S49" s="522"/>
      <c r="T49" s="314"/>
      <c r="U49" s="313"/>
      <c r="V49" s="313"/>
      <c r="W49" s="313"/>
      <c r="X49" s="313"/>
      <c r="Y49" s="312"/>
      <c r="Z49" s="312"/>
      <c r="AA49" s="313"/>
      <c r="AB49" s="313"/>
      <c r="AC49" s="313"/>
      <c r="AD49" s="313"/>
      <c r="AE49" s="312"/>
      <c r="AF49" s="314"/>
    </row>
    <row r="50" spans="1:32" ht="60" customHeight="1" x14ac:dyDescent="0.25">
      <c r="A50" s="349"/>
      <c r="B50" s="348"/>
      <c r="C50" s="512"/>
      <c r="D50" s="304">
        <v>55</v>
      </c>
      <c r="E50" s="305">
        <v>578</v>
      </c>
      <c r="F50" s="30" t="s">
        <v>1605</v>
      </c>
      <c r="G50" s="30" t="s">
        <v>23</v>
      </c>
      <c r="H50" s="306">
        <v>1.4</v>
      </c>
      <c r="I50" s="307">
        <v>1.4</v>
      </c>
      <c r="J50" s="307">
        <v>0</v>
      </c>
      <c r="K50" s="307">
        <v>1.4</v>
      </c>
      <c r="L50" s="307">
        <v>0</v>
      </c>
      <c r="M50" s="348"/>
      <c r="N50" s="348"/>
      <c r="O50" s="348"/>
      <c r="P50" s="518"/>
      <c r="Q50" s="514"/>
      <c r="R50" s="514"/>
      <c r="S50" s="522"/>
      <c r="T50" s="314"/>
      <c r="U50" s="313"/>
      <c r="V50" s="313"/>
      <c r="W50" s="313"/>
      <c r="X50" s="313"/>
      <c r="Y50" s="312"/>
      <c r="Z50" s="312"/>
      <c r="AA50" s="313"/>
      <c r="AB50" s="313"/>
      <c r="AC50" s="313"/>
      <c r="AD50" s="313"/>
      <c r="AE50" s="312"/>
      <c r="AF50" s="314"/>
    </row>
    <row r="51" spans="1:32" ht="60" customHeight="1" x14ac:dyDescent="0.25">
      <c r="A51" s="349"/>
      <c r="B51" s="348"/>
      <c r="C51" s="308" t="s">
        <v>1615</v>
      </c>
      <c r="D51" s="304">
        <v>63</v>
      </c>
      <c r="E51" s="305">
        <v>47</v>
      </c>
      <c r="F51" s="30" t="s">
        <v>1605</v>
      </c>
      <c r="G51" s="30" t="s">
        <v>23</v>
      </c>
      <c r="H51" s="306">
        <v>175</v>
      </c>
      <c r="I51" s="307">
        <v>175</v>
      </c>
      <c r="J51" s="307"/>
      <c r="K51" s="307">
        <v>175</v>
      </c>
      <c r="L51" s="307">
        <v>0</v>
      </c>
      <c r="M51" s="348"/>
      <c r="N51" s="348"/>
      <c r="O51" s="348"/>
      <c r="P51" s="518"/>
      <c r="Q51" s="514"/>
      <c r="R51" s="514"/>
      <c r="S51" s="522"/>
      <c r="T51" s="313" t="s">
        <v>222</v>
      </c>
      <c r="U51" s="313" t="s">
        <v>646</v>
      </c>
      <c r="V51" s="313"/>
      <c r="W51" s="313"/>
      <c r="X51" s="313"/>
      <c r="Y51" s="312"/>
      <c r="Z51" s="312">
        <v>5</v>
      </c>
      <c r="AA51" s="313">
        <v>360</v>
      </c>
      <c r="AB51" s="313">
        <v>175</v>
      </c>
      <c r="AC51" s="313">
        <v>185</v>
      </c>
      <c r="AD51" s="313" t="s">
        <v>43</v>
      </c>
      <c r="AE51" s="312" t="s">
        <v>1635</v>
      </c>
      <c r="AF51" s="314"/>
    </row>
    <row r="52" spans="1:32" ht="60" customHeight="1" x14ac:dyDescent="0.25">
      <c r="A52" s="349"/>
      <c r="B52" s="348"/>
      <c r="C52" s="308" t="s">
        <v>1615</v>
      </c>
      <c r="D52" s="304">
        <v>63</v>
      </c>
      <c r="E52" s="305">
        <v>103</v>
      </c>
      <c r="F52" s="30" t="s">
        <v>1605</v>
      </c>
      <c r="G52" s="30" t="s">
        <v>23</v>
      </c>
      <c r="H52" s="306">
        <v>132.1</v>
      </c>
      <c r="I52" s="307">
        <v>132.1</v>
      </c>
      <c r="J52" s="307"/>
      <c r="K52" s="307">
        <v>132.1</v>
      </c>
      <c r="L52" s="307">
        <v>0</v>
      </c>
      <c r="M52" s="348"/>
      <c r="N52" s="348"/>
      <c r="O52" s="348"/>
      <c r="P52" s="518"/>
      <c r="Q52" s="514"/>
      <c r="R52" s="514"/>
      <c r="S52" s="522"/>
      <c r="T52" s="313" t="s">
        <v>222</v>
      </c>
      <c r="U52" s="313" t="s">
        <v>646</v>
      </c>
      <c r="V52" s="313"/>
      <c r="W52" s="313"/>
      <c r="X52" s="313"/>
      <c r="Y52" s="312"/>
      <c r="Z52" s="312">
        <v>5</v>
      </c>
      <c r="AA52" s="313">
        <v>360</v>
      </c>
      <c r="AB52" s="313">
        <v>132.1</v>
      </c>
      <c r="AC52" s="313">
        <v>227.9</v>
      </c>
      <c r="AD52" s="313" t="s">
        <v>43</v>
      </c>
      <c r="AE52" s="312" t="s">
        <v>1635</v>
      </c>
      <c r="AF52" s="314"/>
    </row>
    <row r="53" spans="1:32" ht="60" customHeight="1" x14ac:dyDescent="0.25">
      <c r="A53" s="349"/>
      <c r="B53" s="348"/>
      <c r="C53" s="322" t="s">
        <v>33</v>
      </c>
      <c r="D53" s="304">
        <v>54</v>
      </c>
      <c r="E53" s="305">
        <v>173</v>
      </c>
      <c r="F53" s="30" t="s">
        <v>1605</v>
      </c>
      <c r="G53" s="30" t="s">
        <v>23</v>
      </c>
      <c r="H53" s="306">
        <v>48.2</v>
      </c>
      <c r="I53" s="307">
        <v>48.2</v>
      </c>
      <c r="J53" s="307">
        <v>0</v>
      </c>
      <c r="K53" s="307">
        <v>48.2</v>
      </c>
      <c r="L53" s="307">
        <v>0</v>
      </c>
      <c r="M53" s="348"/>
      <c r="N53" s="348"/>
      <c r="O53" s="348"/>
      <c r="P53" s="518"/>
      <c r="Q53" s="514"/>
      <c r="R53" s="514"/>
      <c r="S53" s="522"/>
      <c r="T53" s="313" t="s">
        <v>529</v>
      </c>
      <c r="U53" s="313" t="s">
        <v>530</v>
      </c>
      <c r="V53" s="313"/>
      <c r="W53" s="313"/>
      <c r="X53" s="313"/>
      <c r="Y53" s="312"/>
      <c r="Z53" s="312">
        <v>1</v>
      </c>
      <c r="AA53" s="313">
        <v>144</v>
      </c>
      <c r="AB53" s="313">
        <v>48.2</v>
      </c>
      <c r="AC53" s="313">
        <v>95.8</v>
      </c>
      <c r="AD53" s="313" t="s">
        <v>43</v>
      </c>
      <c r="AE53" s="312" t="s">
        <v>1636</v>
      </c>
      <c r="AF53" s="314"/>
    </row>
    <row r="54" spans="1:32" ht="60" customHeight="1" x14ac:dyDescent="0.25">
      <c r="A54" s="349"/>
      <c r="B54" s="348"/>
      <c r="C54" s="308"/>
      <c r="D54" s="304">
        <v>63</v>
      </c>
      <c r="E54" s="305">
        <v>18</v>
      </c>
      <c r="F54" s="30" t="s">
        <v>1605</v>
      </c>
      <c r="G54" s="30" t="s">
        <v>23</v>
      </c>
      <c r="H54" s="306">
        <v>176.5</v>
      </c>
      <c r="I54" s="307">
        <v>142.80000000000001</v>
      </c>
      <c r="J54" s="307">
        <v>33.700000000000003</v>
      </c>
      <c r="K54" s="307">
        <v>176.5</v>
      </c>
      <c r="L54" s="307">
        <v>0</v>
      </c>
      <c r="M54" s="348"/>
      <c r="N54" s="348"/>
      <c r="O54" s="348"/>
      <c r="P54" s="519"/>
      <c r="Q54" s="520"/>
      <c r="R54" s="520"/>
      <c r="S54" s="523"/>
      <c r="T54" s="313"/>
      <c r="U54" s="313"/>
      <c r="V54" s="313"/>
      <c r="W54" s="313"/>
      <c r="X54" s="313"/>
      <c r="Y54" s="312"/>
      <c r="Z54" s="312"/>
      <c r="AA54" s="313"/>
      <c r="AB54" s="313"/>
      <c r="AC54" s="313"/>
      <c r="AD54" s="313"/>
      <c r="AE54" s="312"/>
      <c r="AF54" s="314"/>
    </row>
    <row r="55" spans="1:32" ht="60" customHeight="1" x14ac:dyDescent="0.25">
      <c r="A55" s="349">
        <v>5</v>
      </c>
      <c r="B55" s="348" t="s">
        <v>1637</v>
      </c>
      <c r="C55" s="529" t="s">
        <v>1612</v>
      </c>
      <c r="D55" s="304">
        <v>63</v>
      </c>
      <c r="E55" s="305">
        <v>72</v>
      </c>
      <c r="F55" s="30" t="s">
        <v>1605</v>
      </c>
      <c r="G55" s="30" t="s">
        <v>23</v>
      </c>
      <c r="H55" s="306">
        <v>188.4</v>
      </c>
      <c r="I55" s="307">
        <v>188.4</v>
      </c>
      <c r="J55" s="307">
        <v>0</v>
      </c>
      <c r="K55" s="307">
        <v>188.4</v>
      </c>
      <c r="L55" s="307">
        <v>0</v>
      </c>
      <c r="M55" s="345" t="s">
        <v>1638</v>
      </c>
      <c r="N55" s="345" t="s">
        <v>1639</v>
      </c>
      <c r="O55" s="345" t="s">
        <v>1608</v>
      </c>
      <c r="P55" s="517">
        <v>4084</v>
      </c>
      <c r="Q55" s="513">
        <v>1462.3</v>
      </c>
      <c r="R55" s="513">
        <v>2621.7</v>
      </c>
      <c r="S55" s="521"/>
      <c r="T55" s="528" t="s">
        <v>514</v>
      </c>
      <c r="U55" s="528" t="s">
        <v>515</v>
      </c>
      <c r="V55" s="528"/>
      <c r="W55" s="528"/>
      <c r="X55" s="528"/>
      <c r="Y55" s="530"/>
      <c r="Z55" s="312">
        <v>6</v>
      </c>
      <c r="AA55" s="313">
        <v>168</v>
      </c>
      <c r="AB55" s="313">
        <v>188.4</v>
      </c>
      <c r="AC55" s="313">
        <v>-20.400000000000006</v>
      </c>
      <c r="AD55" s="313" t="s">
        <v>24</v>
      </c>
      <c r="AE55" s="312" t="s">
        <v>1640</v>
      </c>
      <c r="AF55" s="314"/>
    </row>
    <row r="56" spans="1:32" ht="60" customHeight="1" x14ac:dyDescent="0.25">
      <c r="A56" s="349"/>
      <c r="B56" s="348"/>
      <c r="C56" s="529"/>
      <c r="D56" s="304">
        <v>63</v>
      </c>
      <c r="E56" s="305">
        <v>71</v>
      </c>
      <c r="F56" s="30" t="s">
        <v>1605</v>
      </c>
      <c r="G56" s="30" t="s">
        <v>23</v>
      </c>
      <c r="H56" s="306">
        <v>28.1</v>
      </c>
      <c r="I56" s="307">
        <v>28.1</v>
      </c>
      <c r="J56" s="307">
        <v>0</v>
      </c>
      <c r="K56" s="307">
        <v>28.1</v>
      </c>
      <c r="L56" s="307">
        <v>0</v>
      </c>
      <c r="M56" s="346"/>
      <c r="N56" s="346"/>
      <c r="O56" s="346"/>
      <c r="P56" s="518"/>
      <c r="Q56" s="514"/>
      <c r="R56" s="514"/>
      <c r="S56" s="522"/>
      <c r="T56" s="528"/>
      <c r="U56" s="528"/>
      <c r="V56" s="528"/>
      <c r="W56" s="528"/>
      <c r="X56" s="528"/>
      <c r="Y56" s="530"/>
      <c r="Z56" s="312"/>
      <c r="AA56" s="313"/>
      <c r="AB56" s="313"/>
      <c r="AC56" s="313"/>
      <c r="AD56" s="313"/>
      <c r="AE56" s="312"/>
      <c r="AF56" s="314"/>
    </row>
    <row r="57" spans="1:32" ht="60" customHeight="1" x14ac:dyDescent="0.25">
      <c r="A57" s="349"/>
      <c r="B57" s="348"/>
      <c r="C57" s="308" t="s">
        <v>1617</v>
      </c>
      <c r="D57" s="304">
        <v>55</v>
      </c>
      <c r="E57" s="305">
        <v>285</v>
      </c>
      <c r="F57" s="30" t="s">
        <v>1605</v>
      </c>
      <c r="G57" s="30" t="s">
        <v>23</v>
      </c>
      <c r="H57" s="306">
        <v>187.8</v>
      </c>
      <c r="I57" s="307">
        <v>187.8</v>
      </c>
      <c r="J57" s="307">
        <v>0</v>
      </c>
      <c r="K57" s="307">
        <v>187.8</v>
      </c>
      <c r="L57" s="307">
        <v>0</v>
      </c>
      <c r="M57" s="346"/>
      <c r="N57" s="346"/>
      <c r="O57" s="346"/>
      <c r="P57" s="518"/>
      <c r="Q57" s="514"/>
      <c r="R57" s="514"/>
      <c r="S57" s="522"/>
      <c r="T57" s="528"/>
      <c r="U57" s="528"/>
      <c r="V57" s="528"/>
      <c r="W57" s="528"/>
      <c r="X57" s="528"/>
      <c r="Y57" s="530"/>
      <c r="Z57" s="312">
        <v>8</v>
      </c>
      <c r="AA57" s="313">
        <v>240</v>
      </c>
      <c r="AB57" s="313">
        <v>187.8</v>
      </c>
      <c r="AC57" s="313">
        <v>52.199999999999989</v>
      </c>
      <c r="AD57" s="313" t="s">
        <v>24</v>
      </c>
      <c r="AE57" s="312"/>
      <c r="AF57" s="314"/>
    </row>
    <row r="58" spans="1:32" ht="60" customHeight="1" x14ac:dyDescent="0.25">
      <c r="A58" s="349"/>
      <c r="B58" s="348"/>
      <c r="C58" s="512" t="s">
        <v>1610</v>
      </c>
      <c r="D58" s="304">
        <v>55</v>
      </c>
      <c r="E58" s="305">
        <v>407</v>
      </c>
      <c r="F58" s="30" t="s">
        <v>1605</v>
      </c>
      <c r="G58" s="30" t="s">
        <v>23</v>
      </c>
      <c r="H58" s="306">
        <v>96.7</v>
      </c>
      <c r="I58" s="307">
        <v>96.7</v>
      </c>
      <c r="J58" s="307">
        <v>0</v>
      </c>
      <c r="K58" s="307">
        <v>96.7</v>
      </c>
      <c r="L58" s="307">
        <v>0</v>
      </c>
      <c r="M58" s="346"/>
      <c r="N58" s="346"/>
      <c r="O58" s="346"/>
      <c r="P58" s="518"/>
      <c r="Q58" s="514"/>
      <c r="R58" s="514"/>
      <c r="S58" s="522"/>
      <c r="T58" s="528"/>
      <c r="U58" s="528"/>
      <c r="V58" s="528"/>
      <c r="W58" s="528"/>
      <c r="X58" s="528"/>
      <c r="Y58" s="530"/>
      <c r="Z58" s="312">
        <v>8</v>
      </c>
      <c r="AA58" s="313">
        <v>240</v>
      </c>
      <c r="AB58" s="313">
        <v>96.7</v>
      </c>
      <c r="AC58" s="313">
        <v>143.30000000000001</v>
      </c>
      <c r="AD58" s="313" t="s">
        <v>24</v>
      </c>
      <c r="AE58" s="312"/>
      <c r="AF58" s="314"/>
    </row>
    <row r="59" spans="1:32" ht="60" customHeight="1" x14ac:dyDescent="0.25">
      <c r="A59" s="349"/>
      <c r="B59" s="348"/>
      <c r="C59" s="512"/>
      <c r="D59" s="304">
        <v>55</v>
      </c>
      <c r="E59" s="305">
        <v>408</v>
      </c>
      <c r="F59" s="30" t="s">
        <v>1605</v>
      </c>
      <c r="G59" s="30" t="s">
        <v>23</v>
      </c>
      <c r="H59" s="306">
        <v>54.6</v>
      </c>
      <c r="I59" s="307">
        <v>54.6</v>
      </c>
      <c r="J59" s="307">
        <v>0</v>
      </c>
      <c r="K59" s="307">
        <v>54.6</v>
      </c>
      <c r="L59" s="307">
        <v>0</v>
      </c>
      <c r="M59" s="346"/>
      <c r="N59" s="346"/>
      <c r="O59" s="346"/>
      <c r="P59" s="518"/>
      <c r="Q59" s="514"/>
      <c r="R59" s="514"/>
      <c r="S59" s="522"/>
      <c r="T59" s="313"/>
      <c r="U59" s="313"/>
      <c r="V59" s="313"/>
      <c r="W59" s="313"/>
      <c r="X59" s="313"/>
      <c r="Y59" s="312"/>
      <c r="Z59" s="312"/>
      <c r="AA59" s="313"/>
      <c r="AB59" s="313"/>
      <c r="AC59" s="313"/>
      <c r="AD59" s="313"/>
      <c r="AE59" s="312"/>
      <c r="AF59" s="314"/>
    </row>
    <row r="60" spans="1:32" ht="60" customHeight="1" x14ac:dyDescent="0.25">
      <c r="A60" s="349"/>
      <c r="B60" s="348"/>
      <c r="C60" s="512" t="s">
        <v>1615</v>
      </c>
      <c r="D60" s="304">
        <v>63</v>
      </c>
      <c r="E60" s="305">
        <v>9</v>
      </c>
      <c r="F60" s="30" t="s">
        <v>1605</v>
      </c>
      <c r="G60" s="30" t="s">
        <v>23</v>
      </c>
      <c r="H60" s="306">
        <v>155.1</v>
      </c>
      <c r="I60" s="307">
        <v>155.1</v>
      </c>
      <c r="J60" s="307">
        <v>0</v>
      </c>
      <c r="K60" s="307">
        <v>155.1</v>
      </c>
      <c r="L60" s="307">
        <v>0</v>
      </c>
      <c r="M60" s="346"/>
      <c r="N60" s="346"/>
      <c r="O60" s="346"/>
      <c r="P60" s="518"/>
      <c r="Q60" s="514"/>
      <c r="R60" s="514"/>
      <c r="S60" s="522"/>
      <c r="T60" s="313"/>
      <c r="U60" s="313"/>
      <c r="V60" s="313"/>
      <c r="W60" s="313"/>
      <c r="X60" s="313"/>
      <c r="Y60" s="312"/>
      <c r="Z60" s="312"/>
      <c r="AA60" s="313"/>
      <c r="AB60" s="313"/>
      <c r="AC60" s="313"/>
      <c r="AD60" s="313"/>
      <c r="AE60" s="312"/>
      <c r="AF60" s="314"/>
    </row>
    <row r="61" spans="1:32" ht="60" customHeight="1" x14ac:dyDescent="0.25">
      <c r="A61" s="349"/>
      <c r="B61" s="348"/>
      <c r="C61" s="512"/>
      <c r="D61" s="304">
        <v>63</v>
      </c>
      <c r="E61" s="305">
        <v>10</v>
      </c>
      <c r="F61" s="30" t="s">
        <v>1605</v>
      </c>
      <c r="G61" s="30" t="s">
        <v>23</v>
      </c>
      <c r="H61" s="306">
        <v>159.69999999999999</v>
      </c>
      <c r="I61" s="307">
        <v>159.69999999999999</v>
      </c>
      <c r="J61" s="307">
        <v>0</v>
      </c>
      <c r="K61" s="307">
        <v>159.69999999999999</v>
      </c>
      <c r="L61" s="307">
        <v>0</v>
      </c>
      <c r="M61" s="346"/>
      <c r="N61" s="346"/>
      <c r="O61" s="346"/>
      <c r="P61" s="518"/>
      <c r="Q61" s="514"/>
      <c r="R61" s="514"/>
      <c r="S61" s="522"/>
      <c r="T61" s="313"/>
      <c r="U61" s="313"/>
      <c r="V61" s="313"/>
      <c r="W61" s="313"/>
      <c r="X61" s="313"/>
      <c r="Y61" s="312"/>
      <c r="Z61" s="312">
        <v>6</v>
      </c>
      <c r="AA61" s="313">
        <v>168</v>
      </c>
      <c r="AB61" s="313">
        <v>159.69999999999999</v>
      </c>
      <c r="AC61" s="313">
        <v>8.3000000000000114</v>
      </c>
      <c r="AD61" s="313" t="s">
        <v>24</v>
      </c>
      <c r="AE61" s="312" t="s">
        <v>1640</v>
      </c>
      <c r="AF61" s="314"/>
    </row>
    <row r="62" spans="1:32" ht="60" customHeight="1" x14ac:dyDescent="0.25">
      <c r="A62" s="349"/>
      <c r="B62" s="348"/>
      <c r="C62" s="308" t="s">
        <v>1617</v>
      </c>
      <c r="D62" s="304">
        <v>55</v>
      </c>
      <c r="E62" s="305">
        <v>221</v>
      </c>
      <c r="F62" s="30" t="s">
        <v>1605</v>
      </c>
      <c r="G62" s="30" t="s">
        <v>23</v>
      </c>
      <c r="H62" s="306">
        <v>76.900000000000006</v>
      </c>
      <c r="I62" s="307">
        <v>76.900000000000006</v>
      </c>
      <c r="J62" s="307">
        <v>0</v>
      </c>
      <c r="K62" s="307">
        <v>76.900000000000006</v>
      </c>
      <c r="L62" s="307">
        <v>0</v>
      </c>
      <c r="M62" s="346"/>
      <c r="N62" s="346"/>
      <c r="O62" s="346"/>
      <c r="P62" s="518"/>
      <c r="Q62" s="514"/>
      <c r="R62" s="514"/>
      <c r="S62" s="522"/>
      <c r="T62" s="313"/>
      <c r="U62" s="313"/>
      <c r="V62" s="313"/>
      <c r="W62" s="313"/>
      <c r="X62" s="313"/>
      <c r="Y62" s="312"/>
      <c r="Z62" s="312"/>
      <c r="AA62" s="313"/>
      <c r="AB62" s="313"/>
      <c r="AC62" s="313"/>
      <c r="AD62" s="313"/>
      <c r="AE62" s="312"/>
      <c r="AF62" s="314"/>
    </row>
    <row r="63" spans="1:32" ht="60" customHeight="1" x14ac:dyDescent="0.25">
      <c r="A63" s="349">
        <v>6</v>
      </c>
      <c r="B63" s="348" t="s">
        <v>1641</v>
      </c>
      <c r="C63" s="308" t="s">
        <v>1642</v>
      </c>
      <c r="D63" s="304">
        <v>54</v>
      </c>
      <c r="E63" s="305">
        <v>3</v>
      </c>
      <c r="F63" s="30" t="s">
        <v>1605</v>
      </c>
      <c r="G63" s="30" t="s">
        <v>23</v>
      </c>
      <c r="H63" s="306">
        <v>234.2</v>
      </c>
      <c r="I63" s="307">
        <v>234.2</v>
      </c>
      <c r="J63" s="307">
        <v>0</v>
      </c>
      <c r="K63" s="307">
        <v>234.2</v>
      </c>
      <c r="L63" s="307">
        <v>0</v>
      </c>
      <c r="M63" s="346"/>
      <c r="N63" s="346"/>
      <c r="O63" s="346"/>
      <c r="P63" s="518"/>
      <c r="Q63" s="514"/>
      <c r="R63" s="514"/>
      <c r="S63" s="522"/>
      <c r="T63" s="313"/>
      <c r="U63" s="313"/>
      <c r="V63" s="313"/>
      <c r="W63" s="313"/>
      <c r="X63" s="313"/>
      <c r="Y63" s="312"/>
      <c r="Z63" s="312"/>
      <c r="AA63" s="313"/>
      <c r="AB63" s="313"/>
      <c r="AC63" s="313"/>
      <c r="AD63" s="313"/>
      <c r="AE63" s="312"/>
      <c r="AF63" s="314"/>
    </row>
    <row r="64" spans="1:32" ht="60" customHeight="1" x14ac:dyDescent="0.25">
      <c r="A64" s="349"/>
      <c r="B64" s="348"/>
      <c r="C64" s="308" t="s">
        <v>1617</v>
      </c>
      <c r="D64" s="304">
        <v>55</v>
      </c>
      <c r="E64" s="305">
        <v>285</v>
      </c>
      <c r="F64" s="30" t="s">
        <v>1605</v>
      </c>
      <c r="G64" s="30" t="s">
        <v>23</v>
      </c>
      <c r="H64" s="306">
        <v>125</v>
      </c>
      <c r="I64" s="307">
        <v>125</v>
      </c>
      <c r="J64" s="307">
        <v>0</v>
      </c>
      <c r="K64" s="307">
        <v>125</v>
      </c>
      <c r="L64" s="307">
        <v>0</v>
      </c>
      <c r="M64" s="346"/>
      <c r="N64" s="346"/>
      <c r="O64" s="346"/>
      <c r="P64" s="518"/>
      <c r="Q64" s="514"/>
      <c r="R64" s="514"/>
      <c r="S64" s="522"/>
      <c r="T64" s="313"/>
      <c r="U64" s="313"/>
      <c r="V64" s="313"/>
      <c r="W64" s="313"/>
      <c r="X64" s="313"/>
      <c r="Y64" s="312"/>
      <c r="Z64" s="312"/>
      <c r="AA64" s="313"/>
      <c r="AB64" s="313"/>
      <c r="AC64" s="313"/>
      <c r="AD64" s="313"/>
      <c r="AE64" s="312"/>
      <c r="AF64" s="314"/>
    </row>
    <row r="65" spans="1:32" ht="60" customHeight="1" x14ac:dyDescent="0.25">
      <c r="A65" s="349"/>
      <c r="B65" s="348"/>
      <c r="C65" s="512" t="s">
        <v>33</v>
      </c>
      <c r="D65" s="304">
        <v>54</v>
      </c>
      <c r="E65" s="305">
        <v>170</v>
      </c>
      <c r="F65" s="30" t="s">
        <v>1605</v>
      </c>
      <c r="G65" s="30" t="s">
        <v>23</v>
      </c>
      <c r="H65" s="306">
        <v>76.7</v>
      </c>
      <c r="I65" s="307">
        <v>76.7</v>
      </c>
      <c r="J65" s="307">
        <v>0</v>
      </c>
      <c r="K65" s="307">
        <v>76.7</v>
      </c>
      <c r="L65" s="307">
        <v>0</v>
      </c>
      <c r="M65" s="346"/>
      <c r="N65" s="346"/>
      <c r="O65" s="346"/>
      <c r="P65" s="518"/>
      <c r="Q65" s="514"/>
      <c r="R65" s="514"/>
      <c r="S65" s="522"/>
      <c r="T65" s="313"/>
      <c r="U65" s="313"/>
      <c r="V65" s="313"/>
      <c r="W65" s="313"/>
      <c r="X65" s="313"/>
      <c r="Y65" s="312"/>
      <c r="Z65" s="312"/>
      <c r="AA65" s="313"/>
      <c r="AB65" s="313"/>
      <c r="AC65" s="313"/>
      <c r="AD65" s="313"/>
      <c r="AE65" s="312"/>
      <c r="AF65" s="314"/>
    </row>
    <row r="66" spans="1:32" ht="60" customHeight="1" x14ac:dyDescent="0.25">
      <c r="A66" s="349"/>
      <c r="B66" s="348"/>
      <c r="C66" s="512"/>
      <c r="D66" s="304">
        <v>54</v>
      </c>
      <c r="E66" s="305">
        <v>169</v>
      </c>
      <c r="F66" s="30" t="s">
        <v>1605</v>
      </c>
      <c r="G66" s="30" t="s">
        <v>23</v>
      </c>
      <c r="H66" s="306">
        <v>79.099999999999994</v>
      </c>
      <c r="I66" s="307">
        <v>79.099999999999994</v>
      </c>
      <c r="J66" s="307">
        <v>0</v>
      </c>
      <c r="K66" s="307">
        <v>79.099999999999994</v>
      </c>
      <c r="L66" s="307">
        <v>0</v>
      </c>
      <c r="M66" s="347"/>
      <c r="N66" s="347"/>
      <c r="O66" s="347"/>
      <c r="P66" s="519"/>
      <c r="Q66" s="520"/>
      <c r="R66" s="520"/>
      <c r="S66" s="523"/>
      <c r="T66" s="313"/>
      <c r="U66" s="313"/>
      <c r="V66" s="313"/>
      <c r="W66" s="313"/>
      <c r="X66" s="313"/>
      <c r="Y66" s="312"/>
      <c r="Z66" s="312"/>
      <c r="AA66" s="313"/>
      <c r="AB66" s="313"/>
      <c r="AC66" s="313"/>
      <c r="AD66" s="313"/>
      <c r="AE66" s="312"/>
      <c r="AF66" s="314"/>
    </row>
    <row r="67" spans="1:32" ht="60" customHeight="1" x14ac:dyDescent="0.25">
      <c r="A67" s="349">
        <v>7</v>
      </c>
      <c r="B67" s="348" t="s">
        <v>1643</v>
      </c>
      <c r="C67" s="308" t="s">
        <v>1610</v>
      </c>
      <c r="D67" s="304">
        <v>55</v>
      </c>
      <c r="E67" s="305">
        <v>275</v>
      </c>
      <c r="F67" s="30" t="s">
        <v>1605</v>
      </c>
      <c r="G67" s="30" t="s">
        <v>23</v>
      </c>
      <c r="H67" s="306">
        <v>208.7</v>
      </c>
      <c r="I67" s="307">
        <v>208.7</v>
      </c>
      <c r="J67" s="307">
        <v>0</v>
      </c>
      <c r="K67" s="307">
        <v>208.7</v>
      </c>
      <c r="L67" s="307">
        <v>0</v>
      </c>
      <c r="M67" s="348" t="s">
        <v>1644</v>
      </c>
      <c r="N67" s="348" t="s">
        <v>1645</v>
      </c>
      <c r="O67" s="348" t="s">
        <v>1608</v>
      </c>
      <c r="P67" s="517">
        <v>1924.1</v>
      </c>
      <c r="Q67" s="531">
        <v>893.8</v>
      </c>
      <c r="R67" s="513">
        <v>893.8</v>
      </c>
      <c r="S67" s="521"/>
      <c r="T67" s="313"/>
      <c r="U67" s="313"/>
      <c r="V67" s="313"/>
      <c r="W67" s="313"/>
      <c r="X67" s="313"/>
      <c r="Y67" s="312"/>
      <c r="Z67" s="312"/>
      <c r="AA67" s="313"/>
      <c r="AB67" s="313"/>
      <c r="AC67" s="313"/>
      <c r="AD67" s="313"/>
      <c r="AE67" s="312"/>
      <c r="AF67" s="314"/>
    </row>
    <row r="68" spans="1:32" ht="60" customHeight="1" x14ac:dyDescent="0.25">
      <c r="A68" s="349"/>
      <c r="B68" s="348"/>
      <c r="C68" s="308" t="s">
        <v>1615</v>
      </c>
      <c r="D68" s="304">
        <v>63</v>
      </c>
      <c r="E68" s="305">
        <v>52</v>
      </c>
      <c r="F68" s="30" t="s">
        <v>1605</v>
      </c>
      <c r="G68" s="30" t="s">
        <v>23</v>
      </c>
      <c r="H68" s="306">
        <v>102.4</v>
      </c>
      <c r="I68" s="307">
        <v>102.4</v>
      </c>
      <c r="J68" s="307">
        <v>0</v>
      </c>
      <c r="K68" s="307">
        <v>102.4</v>
      </c>
      <c r="L68" s="307">
        <v>0</v>
      </c>
      <c r="M68" s="348"/>
      <c r="N68" s="348"/>
      <c r="O68" s="348"/>
      <c r="P68" s="518"/>
      <c r="Q68" s="531"/>
      <c r="R68" s="514"/>
      <c r="S68" s="522"/>
      <c r="T68" s="313"/>
      <c r="U68" s="313"/>
      <c r="V68" s="313"/>
      <c r="W68" s="313"/>
      <c r="X68" s="313"/>
      <c r="Y68" s="312"/>
      <c r="Z68" s="312"/>
      <c r="AA68" s="313"/>
      <c r="AB68" s="313"/>
      <c r="AC68" s="313"/>
      <c r="AD68" s="313"/>
      <c r="AE68" s="312"/>
      <c r="AF68" s="314"/>
    </row>
    <row r="69" spans="1:32" ht="60" customHeight="1" x14ac:dyDescent="0.25">
      <c r="A69" s="349"/>
      <c r="B69" s="348"/>
      <c r="C69" s="308" t="s">
        <v>1615</v>
      </c>
      <c r="D69" s="304">
        <v>63</v>
      </c>
      <c r="E69" s="305">
        <v>8</v>
      </c>
      <c r="F69" s="30" t="s">
        <v>1605</v>
      </c>
      <c r="G69" s="30" t="s">
        <v>23</v>
      </c>
      <c r="H69" s="306">
        <v>57.9</v>
      </c>
      <c r="I69" s="307">
        <v>57.9</v>
      </c>
      <c r="J69" s="307">
        <v>0</v>
      </c>
      <c r="K69" s="307">
        <v>57.9</v>
      </c>
      <c r="L69" s="307">
        <v>0</v>
      </c>
      <c r="M69" s="348"/>
      <c r="N69" s="348"/>
      <c r="O69" s="348"/>
      <c r="P69" s="518"/>
      <c r="Q69" s="531"/>
      <c r="R69" s="514"/>
      <c r="S69" s="522"/>
      <c r="T69" s="313"/>
      <c r="U69" s="313"/>
      <c r="V69" s="313"/>
      <c r="W69" s="313"/>
      <c r="X69" s="313"/>
      <c r="Y69" s="312"/>
      <c r="Z69" s="312"/>
      <c r="AA69" s="313"/>
      <c r="AB69" s="313"/>
      <c r="AC69" s="313"/>
      <c r="AD69" s="313"/>
      <c r="AE69" s="312"/>
      <c r="AF69" s="314"/>
    </row>
    <row r="70" spans="1:32" s="323" customFormat="1" ht="60" customHeight="1" x14ac:dyDescent="0.25">
      <c r="A70" s="349"/>
      <c r="B70" s="348"/>
      <c r="C70" s="308" t="s">
        <v>33</v>
      </c>
      <c r="D70" s="304">
        <v>54</v>
      </c>
      <c r="E70" s="305">
        <v>148</v>
      </c>
      <c r="F70" s="30" t="s">
        <v>1605</v>
      </c>
      <c r="G70" s="30" t="s">
        <v>23</v>
      </c>
      <c r="H70" s="306">
        <v>88.8</v>
      </c>
      <c r="I70" s="307">
        <v>88.8</v>
      </c>
      <c r="J70" s="307">
        <v>0</v>
      </c>
      <c r="K70" s="307">
        <v>88.8</v>
      </c>
      <c r="L70" s="307">
        <v>0</v>
      </c>
      <c r="M70" s="348"/>
      <c r="N70" s="348"/>
      <c r="O70" s="348"/>
      <c r="P70" s="518"/>
      <c r="Q70" s="531"/>
      <c r="R70" s="514"/>
      <c r="S70" s="522"/>
      <c r="T70" s="313"/>
      <c r="U70" s="313"/>
      <c r="V70" s="313"/>
      <c r="W70" s="313"/>
      <c r="X70" s="313"/>
      <c r="Y70" s="312">
        <v>37</v>
      </c>
      <c r="Z70" s="312">
        <v>25</v>
      </c>
      <c r="AA70" s="313">
        <v>213.8</v>
      </c>
      <c r="AB70" s="313">
        <v>88.8</v>
      </c>
      <c r="AC70" s="313">
        <v>125.00000000000001</v>
      </c>
      <c r="AD70" s="313"/>
      <c r="AE70" s="313"/>
      <c r="AF70" s="314"/>
    </row>
    <row r="71" spans="1:32" s="323" customFormat="1" ht="60" customHeight="1" x14ac:dyDescent="0.25">
      <c r="A71" s="349"/>
      <c r="B71" s="348"/>
      <c r="C71" s="512" t="s">
        <v>1610</v>
      </c>
      <c r="D71" s="304">
        <v>55</v>
      </c>
      <c r="E71" s="305">
        <v>408</v>
      </c>
      <c r="F71" s="30" t="s">
        <v>1605</v>
      </c>
      <c r="G71" s="30" t="s">
        <v>23</v>
      </c>
      <c r="H71" s="306">
        <v>29.3</v>
      </c>
      <c r="I71" s="307">
        <v>29.3</v>
      </c>
      <c r="J71" s="307">
        <v>0</v>
      </c>
      <c r="K71" s="307">
        <v>29.3</v>
      </c>
      <c r="L71" s="307">
        <v>0</v>
      </c>
      <c r="M71" s="348"/>
      <c r="N71" s="348"/>
      <c r="O71" s="348"/>
      <c r="P71" s="518"/>
      <c r="Q71" s="531"/>
      <c r="R71" s="514"/>
      <c r="S71" s="522"/>
      <c r="T71" s="313"/>
      <c r="U71" s="313"/>
      <c r="V71" s="313"/>
      <c r="W71" s="313"/>
      <c r="X71" s="313"/>
      <c r="Y71" s="312"/>
      <c r="Z71" s="312"/>
      <c r="AA71" s="313"/>
      <c r="AB71" s="313"/>
      <c r="AC71" s="313"/>
      <c r="AD71" s="313"/>
      <c r="AE71" s="313"/>
      <c r="AF71" s="314"/>
    </row>
    <row r="72" spans="1:32" s="323" customFormat="1" ht="60" customHeight="1" x14ac:dyDescent="0.25">
      <c r="A72" s="349"/>
      <c r="B72" s="348"/>
      <c r="C72" s="512"/>
      <c r="D72" s="304">
        <v>55</v>
      </c>
      <c r="E72" s="305">
        <v>409</v>
      </c>
      <c r="F72" s="30" t="s">
        <v>1605</v>
      </c>
      <c r="G72" s="30" t="s">
        <v>23</v>
      </c>
      <c r="H72" s="306">
        <v>46.4</v>
      </c>
      <c r="I72" s="307">
        <v>46.4</v>
      </c>
      <c r="J72" s="307">
        <v>0</v>
      </c>
      <c r="K72" s="307">
        <v>46.4</v>
      </c>
      <c r="L72" s="307">
        <v>0</v>
      </c>
      <c r="M72" s="348"/>
      <c r="N72" s="348"/>
      <c r="O72" s="348"/>
      <c r="P72" s="518"/>
      <c r="Q72" s="531"/>
      <c r="R72" s="514"/>
      <c r="S72" s="522"/>
      <c r="T72" s="313"/>
      <c r="U72" s="313"/>
      <c r="V72" s="313"/>
      <c r="W72" s="313"/>
      <c r="X72" s="313"/>
      <c r="Y72" s="312"/>
      <c r="Z72" s="312"/>
      <c r="AA72" s="313"/>
      <c r="AB72" s="313"/>
      <c r="AC72" s="313"/>
      <c r="AD72" s="313"/>
      <c r="AE72" s="313"/>
      <c r="AF72" s="314"/>
    </row>
    <row r="73" spans="1:32" s="323" customFormat="1" ht="60" customHeight="1" x14ac:dyDescent="0.25">
      <c r="A73" s="349"/>
      <c r="B73" s="348"/>
      <c r="C73" s="308" t="s">
        <v>33</v>
      </c>
      <c r="D73" s="304">
        <v>54</v>
      </c>
      <c r="E73" s="305">
        <v>123</v>
      </c>
      <c r="F73" s="30" t="s">
        <v>1605</v>
      </c>
      <c r="G73" s="30" t="s">
        <v>23</v>
      </c>
      <c r="H73" s="306">
        <v>60.2</v>
      </c>
      <c r="I73" s="307">
        <v>60.2</v>
      </c>
      <c r="J73" s="307">
        <v>0</v>
      </c>
      <c r="K73" s="307">
        <v>60.2</v>
      </c>
      <c r="L73" s="307">
        <v>0</v>
      </c>
      <c r="M73" s="348"/>
      <c r="N73" s="348"/>
      <c r="O73" s="348"/>
      <c r="P73" s="518"/>
      <c r="Q73" s="531"/>
      <c r="R73" s="514"/>
      <c r="S73" s="522"/>
      <c r="T73" s="313"/>
      <c r="U73" s="313"/>
      <c r="V73" s="313"/>
      <c r="W73" s="313"/>
      <c r="X73" s="313"/>
      <c r="Y73" s="312"/>
      <c r="Z73" s="312"/>
      <c r="AA73" s="313"/>
      <c r="AB73" s="313"/>
      <c r="AC73" s="313"/>
      <c r="AD73" s="313"/>
      <c r="AE73" s="313"/>
      <c r="AF73" s="314"/>
    </row>
    <row r="74" spans="1:32" s="323" customFormat="1" ht="60" customHeight="1" x14ac:dyDescent="0.25">
      <c r="A74" s="349"/>
      <c r="B74" s="348"/>
      <c r="C74" s="308" t="s">
        <v>33</v>
      </c>
      <c r="D74" s="304">
        <v>54</v>
      </c>
      <c r="E74" s="305">
        <v>133</v>
      </c>
      <c r="F74" s="30" t="s">
        <v>1605</v>
      </c>
      <c r="G74" s="30" t="s">
        <v>23</v>
      </c>
      <c r="H74" s="306">
        <v>55.1</v>
      </c>
      <c r="I74" s="307">
        <v>55.1</v>
      </c>
      <c r="J74" s="307">
        <v>0</v>
      </c>
      <c r="K74" s="307">
        <v>55.1</v>
      </c>
      <c r="L74" s="307">
        <v>0</v>
      </c>
      <c r="M74" s="348"/>
      <c r="N74" s="348"/>
      <c r="O74" s="348"/>
      <c r="P74" s="518"/>
      <c r="Q74" s="531"/>
      <c r="R74" s="514"/>
      <c r="S74" s="522"/>
      <c r="T74" s="313"/>
      <c r="U74" s="313"/>
      <c r="V74" s="313"/>
      <c r="W74" s="313"/>
      <c r="X74" s="313"/>
      <c r="Y74" s="312"/>
      <c r="Z74" s="312"/>
      <c r="AA74" s="313"/>
      <c r="AB74" s="313"/>
      <c r="AC74" s="313"/>
      <c r="AD74" s="313"/>
      <c r="AE74" s="313"/>
      <c r="AF74" s="314"/>
    </row>
    <row r="75" spans="1:32" s="323" customFormat="1" ht="60" customHeight="1" x14ac:dyDescent="0.25">
      <c r="A75" s="349"/>
      <c r="B75" s="348"/>
      <c r="C75" s="512" t="s">
        <v>1612</v>
      </c>
      <c r="D75" s="304">
        <v>63</v>
      </c>
      <c r="E75" s="305">
        <v>72</v>
      </c>
      <c r="F75" s="30" t="s">
        <v>1605</v>
      </c>
      <c r="G75" s="30" t="s">
        <v>23</v>
      </c>
      <c r="H75" s="306">
        <v>32.200000000000003</v>
      </c>
      <c r="I75" s="307">
        <v>32.200000000000003</v>
      </c>
      <c r="J75" s="307">
        <v>0</v>
      </c>
      <c r="K75" s="307">
        <v>32.200000000000003</v>
      </c>
      <c r="L75" s="307">
        <v>0</v>
      </c>
      <c r="M75" s="348"/>
      <c r="N75" s="348"/>
      <c r="O75" s="348"/>
      <c r="P75" s="518"/>
      <c r="Q75" s="531"/>
      <c r="R75" s="514"/>
      <c r="S75" s="522"/>
      <c r="T75" s="313"/>
      <c r="U75" s="313"/>
      <c r="V75" s="313"/>
      <c r="W75" s="313"/>
      <c r="X75" s="313"/>
      <c r="Y75" s="312"/>
      <c r="Z75" s="312"/>
      <c r="AA75" s="313"/>
      <c r="AB75" s="313"/>
      <c r="AC75" s="313"/>
      <c r="AD75" s="313"/>
      <c r="AE75" s="313"/>
      <c r="AF75" s="314"/>
    </row>
    <row r="76" spans="1:32" s="323" customFormat="1" ht="60" customHeight="1" x14ac:dyDescent="0.25">
      <c r="A76" s="349"/>
      <c r="B76" s="348"/>
      <c r="C76" s="512"/>
      <c r="D76" s="304">
        <v>63</v>
      </c>
      <c r="E76" s="305">
        <v>73</v>
      </c>
      <c r="F76" s="30" t="s">
        <v>1605</v>
      </c>
      <c r="G76" s="30" t="s">
        <v>23</v>
      </c>
      <c r="H76" s="306">
        <v>212.8</v>
      </c>
      <c r="I76" s="307">
        <v>212.8</v>
      </c>
      <c r="J76" s="307">
        <v>0</v>
      </c>
      <c r="K76" s="307">
        <v>212.8</v>
      </c>
      <c r="L76" s="307">
        <v>0</v>
      </c>
      <c r="M76" s="348"/>
      <c r="N76" s="348"/>
      <c r="O76" s="348"/>
      <c r="P76" s="519"/>
      <c r="Q76" s="531"/>
      <c r="R76" s="520"/>
      <c r="S76" s="523"/>
      <c r="T76" s="313"/>
      <c r="U76" s="313"/>
      <c r="V76" s="313"/>
      <c r="W76" s="313"/>
      <c r="X76" s="313"/>
      <c r="Y76" s="312"/>
      <c r="Z76" s="312"/>
      <c r="AA76" s="313"/>
      <c r="AB76" s="313"/>
      <c r="AC76" s="313"/>
      <c r="AD76" s="313"/>
      <c r="AE76" s="313"/>
      <c r="AF76" s="314"/>
    </row>
    <row r="77" spans="1:32" ht="60" customHeight="1" x14ac:dyDescent="0.25">
      <c r="A77" s="349">
        <v>8</v>
      </c>
      <c r="B77" s="348" t="s">
        <v>1646</v>
      </c>
      <c r="C77" s="308" t="s">
        <v>33</v>
      </c>
      <c r="D77" s="304">
        <v>54</v>
      </c>
      <c r="E77" s="305">
        <v>105</v>
      </c>
      <c r="F77" s="30" t="s">
        <v>1605</v>
      </c>
      <c r="G77" s="30" t="s">
        <v>23</v>
      </c>
      <c r="H77" s="306">
        <v>169</v>
      </c>
      <c r="I77" s="307">
        <v>169</v>
      </c>
      <c r="J77" s="307">
        <v>0</v>
      </c>
      <c r="K77" s="307">
        <v>169</v>
      </c>
      <c r="L77" s="307">
        <v>0</v>
      </c>
      <c r="M77" s="348" t="s">
        <v>1646</v>
      </c>
      <c r="N77" s="348" t="s">
        <v>1647</v>
      </c>
      <c r="O77" s="348" t="s">
        <v>1608</v>
      </c>
      <c r="P77" s="517">
        <v>1250</v>
      </c>
      <c r="Q77" s="513">
        <v>314</v>
      </c>
      <c r="R77" s="513">
        <v>936</v>
      </c>
      <c r="S77" s="521"/>
      <c r="T77" s="313"/>
      <c r="U77" s="313"/>
      <c r="V77" s="313"/>
      <c r="W77" s="313"/>
      <c r="X77" s="313"/>
      <c r="Y77" s="312"/>
      <c r="Z77" s="312"/>
      <c r="AA77" s="313"/>
      <c r="AB77" s="313"/>
      <c r="AC77" s="313"/>
      <c r="AD77" s="313"/>
      <c r="AE77" s="312"/>
      <c r="AF77" s="314"/>
    </row>
    <row r="78" spans="1:32" ht="60" customHeight="1" x14ac:dyDescent="0.25">
      <c r="A78" s="349"/>
      <c r="B78" s="348"/>
      <c r="C78" s="308" t="s">
        <v>1612</v>
      </c>
      <c r="D78" s="304">
        <v>55</v>
      </c>
      <c r="E78" s="305">
        <v>599</v>
      </c>
      <c r="F78" s="30" t="s">
        <v>1605</v>
      </c>
      <c r="G78" s="30" t="s">
        <v>23</v>
      </c>
      <c r="H78" s="306">
        <v>145</v>
      </c>
      <c r="I78" s="307">
        <v>145</v>
      </c>
      <c r="J78" s="307">
        <v>0</v>
      </c>
      <c r="K78" s="307">
        <v>145</v>
      </c>
      <c r="L78" s="307">
        <v>0</v>
      </c>
      <c r="M78" s="348"/>
      <c r="N78" s="348"/>
      <c r="O78" s="348"/>
      <c r="P78" s="519"/>
      <c r="Q78" s="520"/>
      <c r="R78" s="520"/>
      <c r="S78" s="523"/>
      <c r="T78" s="313" t="s">
        <v>234</v>
      </c>
      <c r="U78" s="313" t="s">
        <v>235</v>
      </c>
      <c r="V78" s="313" t="s">
        <v>236</v>
      </c>
      <c r="W78" s="313" t="s">
        <v>28</v>
      </c>
      <c r="X78" s="313" t="s">
        <v>29</v>
      </c>
      <c r="Y78" s="312">
        <v>31</v>
      </c>
      <c r="Z78" s="312">
        <v>495</v>
      </c>
      <c r="AA78" s="321">
        <v>486.5</v>
      </c>
      <c r="AB78" s="321">
        <v>486.5</v>
      </c>
      <c r="AC78" s="313">
        <v>0</v>
      </c>
      <c r="AD78" s="313"/>
      <c r="AE78" s="313"/>
      <c r="AF78" s="314" t="s">
        <v>1629</v>
      </c>
    </row>
    <row r="79" spans="1:32" ht="60" customHeight="1" x14ac:dyDescent="0.25">
      <c r="A79" s="349">
        <v>9</v>
      </c>
      <c r="B79" s="348" t="s">
        <v>1648</v>
      </c>
      <c r="C79" s="529" t="s">
        <v>33</v>
      </c>
      <c r="D79" s="304">
        <v>54</v>
      </c>
      <c r="E79" s="305">
        <v>131</v>
      </c>
      <c r="F79" s="30" t="s">
        <v>1605</v>
      </c>
      <c r="G79" s="30" t="s">
        <v>23</v>
      </c>
      <c r="H79" s="306">
        <v>361.4</v>
      </c>
      <c r="I79" s="307">
        <v>361.4</v>
      </c>
      <c r="J79" s="307">
        <v>0</v>
      </c>
      <c r="K79" s="307">
        <v>361.4</v>
      </c>
      <c r="L79" s="307">
        <v>0</v>
      </c>
      <c r="M79" s="348" t="s">
        <v>1649</v>
      </c>
      <c r="N79" s="348" t="s">
        <v>1650</v>
      </c>
      <c r="O79" s="348" t="s">
        <v>1608</v>
      </c>
      <c r="P79" s="517">
        <v>3501.2</v>
      </c>
      <c r="Q79" s="513">
        <v>2059.6999999999998</v>
      </c>
      <c r="R79" s="513">
        <v>1441.5</v>
      </c>
      <c r="S79" s="521"/>
      <c r="T79" s="314"/>
      <c r="U79" s="313"/>
      <c r="V79" s="313"/>
      <c r="W79" s="313"/>
      <c r="X79" s="313"/>
      <c r="Y79" s="312">
        <v>31</v>
      </c>
      <c r="Z79" s="312">
        <v>608</v>
      </c>
      <c r="AA79" s="313">
        <v>177.5</v>
      </c>
      <c r="AB79" s="313">
        <v>361.4</v>
      </c>
      <c r="AC79" s="313">
        <v>-183.89999999999998</v>
      </c>
      <c r="AD79" s="313"/>
      <c r="AE79" s="313" t="s">
        <v>1651</v>
      </c>
      <c r="AF79" s="314"/>
    </row>
    <row r="80" spans="1:32" ht="60" customHeight="1" x14ac:dyDescent="0.25">
      <c r="A80" s="349"/>
      <c r="B80" s="348"/>
      <c r="C80" s="529"/>
      <c r="D80" s="304">
        <v>54</v>
      </c>
      <c r="E80" s="305">
        <v>142</v>
      </c>
      <c r="F80" s="30" t="s">
        <v>1605</v>
      </c>
      <c r="G80" s="30" t="s">
        <v>23</v>
      </c>
      <c r="H80" s="306">
        <v>6.9</v>
      </c>
      <c r="I80" s="307">
        <v>6.9</v>
      </c>
      <c r="J80" s="307">
        <v>0</v>
      </c>
      <c r="K80" s="307">
        <v>6.9</v>
      </c>
      <c r="L80" s="307">
        <v>0</v>
      </c>
      <c r="M80" s="348"/>
      <c r="N80" s="348"/>
      <c r="O80" s="348"/>
      <c r="P80" s="518"/>
      <c r="Q80" s="514"/>
      <c r="R80" s="514"/>
      <c r="S80" s="522"/>
      <c r="T80" s="314"/>
      <c r="U80" s="313"/>
      <c r="V80" s="313"/>
      <c r="W80" s="313"/>
      <c r="X80" s="313"/>
      <c r="Y80" s="312"/>
      <c r="Z80" s="312"/>
      <c r="AA80" s="313"/>
      <c r="AB80" s="313"/>
      <c r="AC80" s="313"/>
      <c r="AD80" s="313"/>
      <c r="AE80" s="312"/>
      <c r="AF80" s="314"/>
    </row>
    <row r="81" spans="1:32" ht="60" customHeight="1" x14ac:dyDescent="0.25">
      <c r="A81" s="349"/>
      <c r="B81" s="348"/>
      <c r="C81" s="322" t="s">
        <v>33</v>
      </c>
      <c r="D81" s="304">
        <v>54</v>
      </c>
      <c r="E81" s="305">
        <v>171</v>
      </c>
      <c r="F81" s="30" t="s">
        <v>1605</v>
      </c>
      <c r="G81" s="30" t="s">
        <v>23</v>
      </c>
      <c r="H81" s="306">
        <v>133.30000000000001</v>
      </c>
      <c r="I81" s="307">
        <v>133.30000000000001</v>
      </c>
      <c r="J81" s="307">
        <v>0</v>
      </c>
      <c r="K81" s="307">
        <v>133.30000000000001</v>
      </c>
      <c r="L81" s="307">
        <v>0</v>
      </c>
      <c r="M81" s="348"/>
      <c r="N81" s="348"/>
      <c r="O81" s="348"/>
      <c r="P81" s="518"/>
      <c r="Q81" s="514"/>
      <c r="R81" s="514"/>
      <c r="S81" s="522"/>
      <c r="T81" s="313" t="s">
        <v>520</v>
      </c>
      <c r="U81" s="313" t="s">
        <v>521</v>
      </c>
      <c r="V81" s="313"/>
      <c r="W81" s="313"/>
      <c r="X81" s="313"/>
      <c r="Y81" s="312"/>
      <c r="Z81" s="312">
        <v>3</v>
      </c>
      <c r="AA81" s="313">
        <v>168</v>
      </c>
      <c r="AB81" s="313">
        <v>168</v>
      </c>
      <c r="AC81" s="313">
        <v>0</v>
      </c>
      <c r="AD81" s="313" t="s">
        <v>43</v>
      </c>
      <c r="AE81" s="312" t="s">
        <v>1652</v>
      </c>
      <c r="AF81" s="314"/>
    </row>
    <row r="82" spans="1:32" ht="60" customHeight="1" x14ac:dyDescent="0.25">
      <c r="A82" s="349"/>
      <c r="B82" s="348"/>
      <c r="C82" s="322" t="s">
        <v>1614</v>
      </c>
      <c r="D82" s="304">
        <v>62</v>
      </c>
      <c r="E82" s="305">
        <v>4</v>
      </c>
      <c r="F82" s="30" t="s">
        <v>1605</v>
      </c>
      <c r="G82" s="30" t="s">
        <v>23</v>
      </c>
      <c r="H82" s="306">
        <v>478.5</v>
      </c>
      <c r="I82" s="307">
        <v>478.5</v>
      </c>
      <c r="J82" s="307">
        <v>0</v>
      </c>
      <c r="K82" s="307">
        <v>478.5</v>
      </c>
      <c r="L82" s="307">
        <v>0</v>
      </c>
      <c r="M82" s="348"/>
      <c r="N82" s="348"/>
      <c r="O82" s="348"/>
      <c r="P82" s="518"/>
      <c r="Q82" s="514"/>
      <c r="R82" s="514"/>
      <c r="S82" s="522"/>
      <c r="T82" s="314" t="s">
        <v>247</v>
      </c>
      <c r="U82" s="313" t="s">
        <v>248</v>
      </c>
      <c r="V82" s="313" t="s">
        <v>249</v>
      </c>
      <c r="W82" s="313" t="s">
        <v>28</v>
      </c>
      <c r="X82" s="313" t="s">
        <v>29</v>
      </c>
      <c r="Y82" s="312">
        <v>31</v>
      </c>
      <c r="Z82" s="312">
        <v>624</v>
      </c>
      <c r="AA82" s="313">
        <v>117.4</v>
      </c>
      <c r="AB82" s="313">
        <v>117.4</v>
      </c>
      <c r="AC82" s="313">
        <v>0</v>
      </c>
      <c r="AD82" s="313"/>
      <c r="AE82" s="313"/>
      <c r="AF82" s="314" t="s">
        <v>1104</v>
      </c>
    </row>
    <row r="83" spans="1:32" ht="60" customHeight="1" x14ac:dyDescent="0.25">
      <c r="A83" s="349"/>
      <c r="B83" s="348"/>
      <c r="C83" s="322" t="s">
        <v>1615</v>
      </c>
      <c r="D83" s="304">
        <v>63</v>
      </c>
      <c r="E83" s="305">
        <v>55</v>
      </c>
      <c r="F83" s="30" t="s">
        <v>1605</v>
      </c>
      <c r="G83" s="30" t="s">
        <v>23</v>
      </c>
      <c r="H83" s="306">
        <v>193.9</v>
      </c>
      <c r="I83" s="307">
        <v>193.9</v>
      </c>
      <c r="J83" s="307">
        <v>0</v>
      </c>
      <c r="K83" s="307">
        <v>193.9</v>
      </c>
      <c r="L83" s="307">
        <v>0</v>
      </c>
      <c r="M83" s="348"/>
      <c r="N83" s="348"/>
      <c r="O83" s="348"/>
      <c r="P83" s="518"/>
      <c r="Q83" s="514"/>
      <c r="R83" s="514"/>
      <c r="S83" s="522"/>
      <c r="T83" s="313"/>
      <c r="U83" s="313"/>
      <c r="V83" s="313"/>
      <c r="W83" s="313"/>
      <c r="X83" s="313"/>
      <c r="Y83" s="312"/>
      <c r="Z83" s="312">
        <v>6</v>
      </c>
      <c r="AA83" s="313">
        <v>144</v>
      </c>
      <c r="AB83" s="313">
        <v>193.9</v>
      </c>
      <c r="AC83" s="313">
        <v>-49.900000000000006</v>
      </c>
      <c r="AD83" s="313" t="s">
        <v>33</v>
      </c>
      <c r="AE83" s="312" t="s">
        <v>1653</v>
      </c>
      <c r="AF83" s="314"/>
    </row>
    <row r="84" spans="1:32" ht="60" customHeight="1" x14ac:dyDescent="0.25">
      <c r="A84" s="349"/>
      <c r="B84" s="348"/>
      <c r="C84" s="529" t="s">
        <v>1612</v>
      </c>
      <c r="D84" s="304">
        <v>63</v>
      </c>
      <c r="E84" s="305">
        <v>70</v>
      </c>
      <c r="F84" s="30" t="s">
        <v>1605</v>
      </c>
      <c r="G84" s="30" t="s">
        <v>23</v>
      </c>
      <c r="H84" s="306">
        <v>160.30000000000001</v>
      </c>
      <c r="I84" s="307">
        <v>160.30000000000001</v>
      </c>
      <c r="J84" s="307">
        <v>0</v>
      </c>
      <c r="K84" s="307">
        <v>160.30000000000001</v>
      </c>
      <c r="L84" s="307">
        <v>0</v>
      </c>
      <c r="M84" s="348"/>
      <c r="N84" s="348"/>
      <c r="O84" s="348"/>
      <c r="P84" s="518"/>
      <c r="Q84" s="514"/>
      <c r="R84" s="514"/>
      <c r="S84" s="522"/>
      <c r="T84" s="313" t="s">
        <v>1654</v>
      </c>
      <c r="U84" s="313"/>
      <c r="V84" s="313"/>
      <c r="W84" s="313"/>
      <c r="X84" s="313"/>
      <c r="Y84" s="312"/>
      <c r="Z84" s="312">
        <v>7</v>
      </c>
      <c r="AA84" s="313">
        <v>96</v>
      </c>
      <c r="AB84" s="313">
        <v>160.30000000000001</v>
      </c>
      <c r="AC84" s="313">
        <v>-64.300000000000011</v>
      </c>
      <c r="AD84" s="313" t="s">
        <v>33</v>
      </c>
      <c r="AE84" s="312" t="s">
        <v>1655</v>
      </c>
      <c r="AF84" s="314"/>
    </row>
    <row r="85" spans="1:32" ht="60" customHeight="1" x14ac:dyDescent="0.25">
      <c r="A85" s="349"/>
      <c r="B85" s="348"/>
      <c r="C85" s="529"/>
      <c r="D85" s="304">
        <v>63</v>
      </c>
      <c r="E85" s="305">
        <v>69</v>
      </c>
      <c r="F85" s="30" t="s">
        <v>1605</v>
      </c>
      <c r="G85" s="30" t="s">
        <v>23</v>
      </c>
      <c r="H85" s="306">
        <v>56.2</v>
      </c>
      <c r="I85" s="307">
        <v>56.2</v>
      </c>
      <c r="J85" s="307">
        <v>0</v>
      </c>
      <c r="K85" s="307">
        <v>56.2</v>
      </c>
      <c r="L85" s="307">
        <v>0</v>
      </c>
      <c r="M85" s="348"/>
      <c r="N85" s="348"/>
      <c r="O85" s="348"/>
      <c r="P85" s="518"/>
      <c r="Q85" s="514"/>
      <c r="R85" s="514"/>
      <c r="S85" s="522"/>
      <c r="T85" s="313"/>
      <c r="U85" s="313"/>
      <c r="V85" s="313"/>
      <c r="W85" s="313"/>
      <c r="X85" s="313"/>
      <c r="Y85" s="312"/>
      <c r="Z85" s="312"/>
      <c r="AA85" s="313"/>
      <c r="AB85" s="313"/>
      <c r="AC85" s="313"/>
      <c r="AD85" s="313"/>
      <c r="AE85" s="312"/>
      <c r="AF85" s="314"/>
    </row>
    <row r="86" spans="1:32" ht="60" customHeight="1" x14ac:dyDescent="0.25">
      <c r="A86" s="349"/>
      <c r="B86" s="348"/>
      <c r="C86" s="529" t="s">
        <v>1615</v>
      </c>
      <c r="D86" s="304">
        <v>63</v>
      </c>
      <c r="E86" s="305">
        <v>106</v>
      </c>
      <c r="F86" s="30" t="s">
        <v>1605</v>
      </c>
      <c r="G86" s="30" t="s">
        <v>23</v>
      </c>
      <c r="H86" s="306">
        <v>107.2</v>
      </c>
      <c r="I86" s="307">
        <v>107.2</v>
      </c>
      <c r="J86" s="307">
        <v>0</v>
      </c>
      <c r="K86" s="307">
        <v>107.2</v>
      </c>
      <c r="L86" s="307">
        <v>0</v>
      </c>
      <c r="M86" s="348"/>
      <c r="N86" s="348"/>
      <c r="O86" s="348"/>
      <c r="P86" s="518"/>
      <c r="Q86" s="514"/>
      <c r="R86" s="514"/>
      <c r="S86" s="522"/>
      <c r="T86" s="314" t="s">
        <v>37</v>
      </c>
      <c r="U86" s="313" t="s">
        <v>38</v>
      </c>
      <c r="V86" s="313" t="s">
        <v>39</v>
      </c>
      <c r="W86" s="313" t="s">
        <v>28</v>
      </c>
      <c r="X86" s="313" t="s">
        <v>29</v>
      </c>
      <c r="Y86" s="312">
        <v>37</v>
      </c>
      <c r="Z86" s="312">
        <v>19</v>
      </c>
      <c r="AA86" s="313">
        <v>223.4</v>
      </c>
      <c r="AB86" s="313">
        <v>107.2</v>
      </c>
      <c r="AC86" s="313">
        <v>116.2</v>
      </c>
      <c r="AD86" s="313"/>
      <c r="AE86" s="313"/>
      <c r="AF86" s="314" t="s">
        <v>1104</v>
      </c>
    </row>
    <row r="87" spans="1:32" ht="60" customHeight="1" x14ac:dyDescent="0.25">
      <c r="A87" s="349"/>
      <c r="B87" s="348"/>
      <c r="C87" s="529"/>
      <c r="D87" s="304">
        <v>63</v>
      </c>
      <c r="E87" s="305">
        <v>104</v>
      </c>
      <c r="F87" s="30" t="s">
        <v>1605</v>
      </c>
      <c r="G87" s="30" t="s">
        <v>23</v>
      </c>
      <c r="H87" s="306">
        <v>11.6</v>
      </c>
      <c r="I87" s="307">
        <v>11.6</v>
      </c>
      <c r="J87" s="307">
        <v>0</v>
      </c>
      <c r="K87" s="307">
        <v>11.6</v>
      </c>
      <c r="L87" s="307">
        <v>0</v>
      </c>
      <c r="M87" s="348"/>
      <c r="N87" s="348"/>
      <c r="O87" s="348"/>
      <c r="P87" s="518"/>
      <c r="Q87" s="514"/>
      <c r="R87" s="514"/>
      <c r="S87" s="522"/>
      <c r="T87" s="314" t="s">
        <v>37</v>
      </c>
      <c r="U87" s="313" t="s">
        <v>38</v>
      </c>
      <c r="V87" s="313" t="s">
        <v>39</v>
      </c>
      <c r="W87" s="313" t="s">
        <v>28</v>
      </c>
      <c r="X87" s="313" t="s">
        <v>29</v>
      </c>
      <c r="Y87" s="312">
        <v>37</v>
      </c>
      <c r="Z87" s="312">
        <v>19</v>
      </c>
      <c r="AA87" s="313">
        <v>223.4</v>
      </c>
      <c r="AB87" s="313">
        <v>11.6</v>
      </c>
      <c r="AC87" s="313">
        <v>211.8</v>
      </c>
      <c r="AD87" s="313"/>
      <c r="AE87" s="313"/>
      <c r="AF87" s="314" t="s">
        <v>1104</v>
      </c>
    </row>
    <row r="88" spans="1:32" ht="60" customHeight="1" x14ac:dyDescent="0.25">
      <c r="A88" s="349"/>
      <c r="B88" s="348"/>
      <c r="C88" s="322" t="s">
        <v>1615</v>
      </c>
      <c r="D88" s="304">
        <v>63</v>
      </c>
      <c r="E88" s="305">
        <v>229</v>
      </c>
      <c r="F88" s="30" t="s">
        <v>1605</v>
      </c>
      <c r="G88" s="30" t="s">
        <v>23</v>
      </c>
      <c r="H88" s="306">
        <v>155</v>
      </c>
      <c r="I88" s="307">
        <v>155</v>
      </c>
      <c r="J88" s="307">
        <v>0</v>
      </c>
      <c r="K88" s="307">
        <v>155</v>
      </c>
      <c r="L88" s="307">
        <v>0</v>
      </c>
      <c r="M88" s="348"/>
      <c r="N88" s="348"/>
      <c r="O88" s="348"/>
      <c r="P88" s="518"/>
      <c r="Q88" s="514"/>
      <c r="R88" s="514"/>
      <c r="S88" s="522"/>
      <c r="T88" s="314" t="s">
        <v>34</v>
      </c>
      <c r="U88" s="313" t="s">
        <v>35</v>
      </c>
      <c r="V88" s="313" t="s">
        <v>36</v>
      </c>
      <c r="W88" s="313" t="s">
        <v>28</v>
      </c>
      <c r="X88" s="313" t="s">
        <v>29</v>
      </c>
      <c r="Y88" s="312">
        <v>31</v>
      </c>
      <c r="Z88" s="312">
        <v>453</v>
      </c>
      <c r="AA88" s="313">
        <v>368.9</v>
      </c>
      <c r="AB88" s="313">
        <v>155</v>
      </c>
      <c r="AC88" s="313">
        <v>213.89999999999998</v>
      </c>
      <c r="AD88" s="313"/>
      <c r="AE88" s="312" t="s">
        <v>1656</v>
      </c>
      <c r="AF88" s="314" t="s">
        <v>1104</v>
      </c>
    </row>
    <row r="89" spans="1:32" ht="60" customHeight="1" x14ac:dyDescent="0.25">
      <c r="A89" s="349"/>
      <c r="B89" s="348"/>
      <c r="C89" s="322" t="s">
        <v>1642</v>
      </c>
      <c r="D89" s="304">
        <v>54</v>
      </c>
      <c r="E89" s="305">
        <v>2</v>
      </c>
      <c r="F89" s="30" t="s">
        <v>1605</v>
      </c>
      <c r="G89" s="30" t="s">
        <v>23</v>
      </c>
      <c r="H89" s="306">
        <v>244.1</v>
      </c>
      <c r="I89" s="307">
        <v>244.1</v>
      </c>
      <c r="J89" s="307">
        <v>0</v>
      </c>
      <c r="K89" s="307">
        <v>244.1</v>
      </c>
      <c r="L89" s="307">
        <v>0</v>
      </c>
      <c r="M89" s="348"/>
      <c r="N89" s="348"/>
      <c r="O89" s="348"/>
      <c r="P89" s="518"/>
      <c r="Q89" s="514"/>
      <c r="R89" s="514"/>
      <c r="S89" s="522"/>
      <c r="T89" s="314"/>
      <c r="U89" s="313"/>
      <c r="V89" s="313"/>
      <c r="W89" s="313"/>
      <c r="X89" s="313"/>
      <c r="Y89" s="312"/>
      <c r="Z89" s="312"/>
      <c r="AA89" s="313"/>
      <c r="AB89" s="313"/>
      <c r="AC89" s="313"/>
      <c r="AD89" s="313"/>
      <c r="AE89" s="312"/>
      <c r="AF89" s="314"/>
    </row>
    <row r="90" spans="1:32" ht="60" customHeight="1" x14ac:dyDescent="0.25">
      <c r="A90" s="349"/>
      <c r="B90" s="348"/>
      <c r="C90" s="529" t="s">
        <v>1610</v>
      </c>
      <c r="D90" s="304">
        <v>55</v>
      </c>
      <c r="E90" s="305">
        <v>422</v>
      </c>
      <c r="F90" s="30" t="s">
        <v>1605</v>
      </c>
      <c r="G90" s="30" t="s">
        <v>23</v>
      </c>
      <c r="H90" s="306">
        <v>23.1</v>
      </c>
      <c r="I90" s="307">
        <v>23.1</v>
      </c>
      <c r="J90" s="307">
        <v>0</v>
      </c>
      <c r="K90" s="307">
        <v>23.1</v>
      </c>
      <c r="L90" s="307">
        <v>0</v>
      </c>
      <c r="M90" s="348"/>
      <c r="N90" s="348"/>
      <c r="O90" s="348"/>
      <c r="P90" s="518"/>
      <c r="Q90" s="514"/>
      <c r="R90" s="514"/>
      <c r="S90" s="522"/>
      <c r="T90" s="314"/>
      <c r="U90" s="313"/>
      <c r="V90" s="313"/>
      <c r="W90" s="313"/>
      <c r="X90" s="313"/>
      <c r="Y90" s="312"/>
      <c r="Z90" s="312"/>
      <c r="AA90" s="313"/>
      <c r="AB90" s="313"/>
      <c r="AC90" s="313"/>
      <c r="AD90" s="313"/>
      <c r="AE90" s="312"/>
      <c r="AF90" s="314"/>
    </row>
    <row r="91" spans="1:32" ht="60" customHeight="1" x14ac:dyDescent="0.25">
      <c r="A91" s="349"/>
      <c r="B91" s="348"/>
      <c r="C91" s="529"/>
      <c r="D91" s="304">
        <v>55</v>
      </c>
      <c r="E91" s="305">
        <v>423</v>
      </c>
      <c r="F91" s="30" t="s">
        <v>1605</v>
      </c>
      <c r="G91" s="30" t="s">
        <v>23</v>
      </c>
      <c r="H91" s="306">
        <v>128.19999999999999</v>
      </c>
      <c r="I91" s="307">
        <v>128.19999999999999</v>
      </c>
      <c r="J91" s="307">
        <v>0</v>
      </c>
      <c r="K91" s="307">
        <v>128.19999999999999</v>
      </c>
      <c r="L91" s="307">
        <v>0</v>
      </c>
      <c r="M91" s="348"/>
      <c r="N91" s="348"/>
      <c r="O91" s="348"/>
      <c r="P91" s="519"/>
      <c r="Q91" s="520"/>
      <c r="R91" s="520"/>
      <c r="S91" s="523"/>
      <c r="T91" s="314"/>
      <c r="U91" s="313"/>
      <c r="V91" s="313"/>
      <c r="W91" s="313"/>
      <c r="X91" s="313"/>
      <c r="Y91" s="312"/>
      <c r="Z91" s="312"/>
      <c r="AA91" s="313"/>
      <c r="AB91" s="313"/>
      <c r="AC91" s="313"/>
      <c r="AD91" s="313"/>
      <c r="AE91" s="312"/>
      <c r="AF91" s="314"/>
    </row>
    <row r="92" spans="1:32" ht="60" customHeight="1" x14ac:dyDescent="0.25">
      <c r="A92" s="349">
        <v>10</v>
      </c>
      <c r="B92" s="348" t="s">
        <v>1657</v>
      </c>
      <c r="C92" s="308" t="s">
        <v>1610</v>
      </c>
      <c r="D92" s="304">
        <v>55</v>
      </c>
      <c r="E92" s="305">
        <v>354</v>
      </c>
      <c r="F92" s="30" t="s">
        <v>1605</v>
      </c>
      <c r="G92" s="30" t="s">
        <v>23</v>
      </c>
      <c r="H92" s="306">
        <v>50.5</v>
      </c>
      <c r="I92" s="307">
        <v>50.5</v>
      </c>
      <c r="J92" s="307">
        <v>0</v>
      </c>
      <c r="K92" s="307">
        <v>50.5</v>
      </c>
      <c r="L92" s="307">
        <v>0</v>
      </c>
      <c r="M92" s="348" t="s">
        <v>1657</v>
      </c>
      <c r="N92" s="348" t="s">
        <v>1658</v>
      </c>
      <c r="O92" s="348" t="s">
        <v>1608</v>
      </c>
      <c r="P92" s="517">
        <v>1175.5999999999999</v>
      </c>
      <c r="Q92" s="513">
        <v>451</v>
      </c>
      <c r="R92" s="513">
        <v>724.59999999999991</v>
      </c>
      <c r="S92" s="510"/>
      <c r="T92" s="313"/>
      <c r="U92" s="313"/>
      <c r="V92" s="313"/>
      <c r="W92" s="313"/>
      <c r="X92" s="313"/>
      <c r="Y92" s="312"/>
      <c r="Z92" s="312"/>
      <c r="AA92" s="313"/>
      <c r="AB92" s="313"/>
      <c r="AC92" s="313"/>
      <c r="AD92" s="313"/>
      <c r="AE92" s="313"/>
      <c r="AF92" s="314"/>
    </row>
    <row r="93" spans="1:32" ht="60" customHeight="1" x14ac:dyDescent="0.25">
      <c r="A93" s="349"/>
      <c r="B93" s="348"/>
      <c r="C93" s="308"/>
      <c r="D93" s="304">
        <v>55</v>
      </c>
      <c r="E93" s="305">
        <v>584</v>
      </c>
      <c r="F93" s="30" t="s">
        <v>1605</v>
      </c>
      <c r="G93" s="30" t="s">
        <v>23</v>
      </c>
      <c r="H93" s="306">
        <v>87.7</v>
      </c>
      <c r="I93" s="307">
        <v>87.7</v>
      </c>
      <c r="J93" s="307">
        <v>0</v>
      </c>
      <c r="K93" s="307">
        <v>87.7</v>
      </c>
      <c r="L93" s="307">
        <v>0</v>
      </c>
      <c r="M93" s="348"/>
      <c r="N93" s="348"/>
      <c r="O93" s="348"/>
      <c r="P93" s="518"/>
      <c r="Q93" s="514"/>
      <c r="R93" s="514"/>
      <c r="S93" s="510"/>
      <c r="T93" s="313"/>
      <c r="U93" s="313"/>
      <c r="V93" s="313"/>
      <c r="W93" s="313"/>
      <c r="X93" s="313"/>
      <c r="Y93" s="312"/>
      <c r="Z93" s="312"/>
      <c r="AA93" s="313"/>
      <c r="AB93" s="313"/>
      <c r="AC93" s="313"/>
      <c r="AD93" s="313"/>
      <c r="AE93" s="313"/>
      <c r="AF93" s="314"/>
    </row>
    <row r="94" spans="1:32" ht="60" customHeight="1" x14ac:dyDescent="0.25">
      <c r="A94" s="349"/>
      <c r="B94" s="348"/>
      <c r="C94" s="308"/>
      <c r="D94" s="304">
        <v>63</v>
      </c>
      <c r="E94" s="305">
        <v>5</v>
      </c>
      <c r="F94" s="30" t="s">
        <v>1605</v>
      </c>
      <c r="G94" s="30" t="s">
        <v>23</v>
      </c>
      <c r="H94" s="306">
        <v>263.2</v>
      </c>
      <c r="I94" s="307">
        <v>98.3</v>
      </c>
      <c r="J94" s="307">
        <v>0</v>
      </c>
      <c r="K94" s="307">
        <v>98.3</v>
      </c>
      <c r="L94" s="307">
        <v>164.89999999999998</v>
      </c>
      <c r="M94" s="348"/>
      <c r="N94" s="348"/>
      <c r="O94" s="348"/>
      <c r="P94" s="518"/>
      <c r="Q94" s="514"/>
      <c r="R94" s="514"/>
      <c r="S94" s="510"/>
      <c r="T94" s="313"/>
      <c r="U94" s="313"/>
      <c r="V94" s="313"/>
      <c r="W94" s="313"/>
      <c r="X94" s="313"/>
      <c r="Y94" s="312"/>
      <c r="Z94" s="312"/>
      <c r="AA94" s="313"/>
      <c r="AB94" s="313"/>
      <c r="AC94" s="313"/>
      <c r="AD94" s="313"/>
      <c r="AE94" s="313"/>
      <c r="AF94" s="314"/>
    </row>
    <row r="95" spans="1:32" ht="60" customHeight="1" x14ac:dyDescent="0.25">
      <c r="A95" s="349"/>
      <c r="B95" s="348"/>
      <c r="C95" s="308" t="s">
        <v>1615</v>
      </c>
      <c r="D95" s="304">
        <v>63</v>
      </c>
      <c r="E95" s="305">
        <v>17</v>
      </c>
      <c r="F95" s="30" t="s">
        <v>1605</v>
      </c>
      <c r="G95" s="30" t="s">
        <v>23</v>
      </c>
      <c r="H95" s="306">
        <v>166.5</v>
      </c>
      <c r="I95" s="307">
        <v>154.80000000000001</v>
      </c>
      <c r="J95" s="307">
        <v>11.7</v>
      </c>
      <c r="K95" s="307">
        <v>166.5</v>
      </c>
      <c r="L95" s="307">
        <v>0</v>
      </c>
      <c r="M95" s="348"/>
      <c r="N95" s="348"/>
      <c r="O95" s="348"/>
      <c r="P95" s="518"/>
      <c r="Q95" s="514"/>
      <c r="R95" s="514"/>
      <c r="S95" s="510"/>
      <c r="T95" s="313"/>
      <c r="U95" s="313"/>
      <c r="V95" s="313"/>
      <c r="W95" s="313"/>
      <c r="X95" s="313"/>
      <c r="Y95" s="312"/>
      <c r="Z95" s="312">
        <v>8</v>
      </c>
      <c r="AA95" s="313">
        <v>240</v>
      </c>
      <c r="AB95" s="313">
        <v>166.5</v>
      </c>
      <c r="AC95" s="313">
        <v>73.5</v>
      </c>
      <c r="AD95" s="313" t="s">
        <v>24</v>
      </c>
      <c r="AE95" s="312"/>
      <c r="AF95" s="314"/>
    </row>
    <row r="96" spans="1:32" ht="60" customHeight="1" x14ac:dyDescent="0.25">
      <c r="A96" s="349"/>
      <c r="B96" s="348"/>
      <c r="C96" s="308" t="s">
        <v>33</v>
      </c>
      <c r="D96" s="304">
        <v>54</v>
      </c>
      <c r="E96" s="305">
        <v>168</v>
      </c>
      <c r="F96" s="30" t="s">
        <v>1605</v>
      </c>
      <c r="G96" s="30" t="s">
        <v>23</v>
      </c>
      <c r="H96" s="306">
        <v>48</v>
      </c>
      <c r="I96" s="307">
        <v>48</v>
      </c>
      <c r="J96" s="307">
        <v>0</v>
      </c>
      <c r="K96" s="307">
        <v>48</v>
      </c>
      <c r="L96" s="307">
        <v>0</v>
      </c>
      <c r="M96" s="348"/>
      <c r="N96" s="348"/>
      <c r="O96" s="348"/>
      <c r="P96" s="519"/>
      <c r="Q96" s="520"/>
      <c r="R96" s="520"/>
      <c r="S96" s="510"/>
      <c r="T96" s="313"/>
      <c r="U96" s="313"/>
      <c r="V96" s="313"/>
      <c r="W96" s="313"/>
      <c r="X96" s="313"/>
      <c r="Y96" s="312"/>
      <c r="Z96" s="312"/>
      <c r="AA96" s="313"/>
      <c r="AB96" s="313"/>
      <c r="AC96" s="313"/>
      <c r="AD96" s="313"/>
      <c r="AE96" s="312"/>
      <c r="AF96" s="314"/>
    </row>
    <row r="97" spans="1:32" ht="60" customHeight="1" x14ac:dyDescent="0.25">
      <c r="A97" s="82">
        <v>11</v>
      </c>
      <c r="B97" s="83" t="s">
        <v>1659</v>
      </c>
      <c r="C97" s="308" t="s">
        <v>33</v>
      </c>
      <c r="D97" s="304">
        <v>54</v>
      </c>
      <c r="E97" s="305">
        <v>174</v>
      </c>
      <c r="F97" s="30" t="s">
        <v>1605</v>
      </c>
      <c r="G97" s="30" t="s">
        <v>23</v>
      </c>
      <c r="H97" s="306">
        <v>127.8</v>
      </c>
      <c r="I97" s="307">
        <v>127.8</v>
      </c>
      <c r="J97" s="307">
        <v>0</v>
      </c>
      <c r="K97" s="307">
        <v>127.8</v>
      </c>
      <c r="L97" s="307">
        <v>0</v>
      </c>
      <c r="M97" s="83" t="s">
        <v>1660</v>
      </c>
      <c r="N97" s="83" t="s">
        <v>1661</v>
      </c>
      <c r="O97" s="83" t="s">
        <v>1608</v>
      </c>
      <c r="P97" s="306">
        <v>1245</v>
      </c>
      <c r="Q97" s="307">
        <v>127.8</v>
      </c>
      <c r="R97" s="307">
        <v>1117.2</v>
      </c>
      <c r="S97" s="302"/>
      <c r="T97" s="314" t="s">
        <v>44</v>
      </c>
      <c r="U97" s="313" t="s">
        <v>45</v>
      </c>
      <c r="V97" s="313" t="s">
        <v>46</v>
      </c>
      <c r="W97" s="313" t="s">
        <v>28</v>
      </c>
      <c r="X97" s="313" t="s">
        <v>29</v>
      </c>
      <c r="Y97" s="312">
        <v>31</v>
      </c>
      <c r="Z97" s="312">
        <v>618</v>
      </c>
      <c r="AA97" s="313">
        <v>185.6</v>
      </c>
      <c r="AB97" s="313">
        <v>127.8</v>
      </c>
      <c r="AC97" s="313">
        <v>0</v>
      </c>
      <c r="AD97" s="313"/>
      <c r="AE97" s="313"/>
      <c r="AF97" s="314" t="s">
        <v>1104</v>
      </c>
    </row>
    <row r="98" spans="1:32" ht="60" customHeight="1" x14ac:dyDescent="0.25">
      <c r="A98" s="349">
        <v>12</v>
      </c>
      <c r="B98" s="348" t="s">
        <v>1662</v>
      </c>
      <c r="C98" s="308" t="s">
        <v>1612</v>
      </c>
      <c r="D98" s="304">
        <v>55</v>
      </c>
      <c r="E98" s="305">
        <v>604</v>
      </c>
      <c r="F98" s="30" t="s">
        <v>1605</v>
      </c>
      <c r="G98" s="30" t="s">
        <v>23</v>
      </c>
      <c r="H98" s="306">
        <v>332.1</v>
      </c>
      <c r="I98" s="307">
        <v>332.1</v>
      </c>
      <c r="J98" s="307">
        <v>0</v>
      </c>
      <c r="K98" s="307">
        <v>332.1</v>
      </c>
      <c r="L98" s="307">
        <v>0</v>
      </c>
      <c r="M98" s="348" t="s">
        <v>1663</v>
      </c>
      <c r="N98" s="348" t="s">
        <v>1664</v>
      </c>
      <c r="O98" s="348" t="s">
        <v>1608</v>
      </c>
      <c r="P98" s="517">
        <v>3748.7</v>
      </c>
      <c r="Q98" s="513">
        <v>1644.6</v>
      </c>
      <c r="R98" s="513">
        <v>2104.1</v>
      </c>
      <c r="S98" s="521"/>
      <c r="T98" s="314" t="s">
        <v>50</v>
      </c>
      <c r="U98" s="313" t="s">
        <v>51</v>
      </c>
      <c r="V98" s="313" t="s">
        <v>52</v>
      </c>
      <c r="W98" s="313" t="s">
        <v>28</v>
      </c>
      <c r="X98" s="313" t="s">
        <v>29</v>
      </c>
      <c r="Y98" s="312">
        <v>37</v>
      </c>
      <c r="Z98" s="312">
        <v>22</v>
      </c>
      <c r="AA98" s="313">
        <v>260.2</v>
      </c>
      <c r="AB98" s="313">
        <v>332.1</v>
      </c>
      <c r="AC98" s="313">
        <v>0</v>
      </c>
      <c r="AD98" s="313"/>
      <c r="AE98" s="313"/>
      <c r="AF98" s="314" t="s">
        <v>1104</v>
      </c>
    </row>
    <row r="99" spans="1:32" ht="60" customHeight="1" x14ac:dyDescent="0.25">
      <c r="A99" s="349"/>
      <c r="B99" s="348"/>
      <c r="C99" s="512" t="s">
        <v>1614</v>
      </c>
      <c r="D99" s="304">
        <v>62</v>
      </c>
      <c r="E99" s="305">
        <v>33</v>
      </c>
      <c r="F99" s="30" t="s">
        <v>1605</v>
      </c>
      <c r="G99" s="30" t="s">
        <v>23</v>
      </c>
      <c r="H99" s="306">
        <v>213.3</v>
      </c>
      <c r="I99" s="307">
        <v>213.3</v>
      </c>
      <c r="J99" s="307">
        <v>0</v>
      </c>
      <c r="K99" s="307">
        <v>213.3</v>
      </c>
      <c r="L99" s="307">
        <v>0</v>
      </c>
      <c r="M99" s="348"/>
      <c r="N99" s="348"/>
      <c r="O99" s="348"/>
      <c r="P99" s="518"/>
      <c r="Q99" s="514"/>
      <c r="R99" s="514"/>
      <c r="S99" s="522"/>
      <c r="T99" s="314" t="s">
        <v>50</v>
      </c>
      <c r="U99" s="313" t="s">
        <v>51</v>
      </c>
      <c r="V99" s="313" t="s">
        <v>52</v>
      </c>
      <c r="W99" s="313" t="s">
        <v>28</v>
      </c>
      <c r="X99" s="313" t="s">
        <v>29</v>
      </c>
      <c r="Y99" s="312">
        <v>37</v>
      </c>
      <c r="Z99" s="312">
        <v>22</v>
      </c>
      <c r="AA99" s="313">
        <v>260.2</v>
      </c>
      <c r="AB99" s="313">
        <v>213.3</v>
      </c>
      <c r="AC99" s="313">
        <v>0</v>
      </c>
      <c r="AD99" s="313"/>
      <c r="AE99" s="313"/>
      <c r="AF99" s="314" t="s">
        <v>1104</v>
      </c>
    </row>
    <row r="100" spans="1:32" ht="60" customHeight="1" x14ac:dyDescent="0.25">
      <c r="A100" s="349"/>
      <c r="B100" s="348"/>
      <c r="C100" s="512"/>
      <c r="D100" s="304">
        <v>62</v>
      </c>
      <c r="E100" s="305">
        <v>34</v>
      </c>
      <c r="F100" s="30" t="s">
        <v>1605</v>
      </c>
      <c r="G100" s="30" t="s">
        <v>23</v>
      </c>
      <c r="H100" s="306">
        <v>209.3</v>
      </c>
      <c r="I100" s="307">
        <v>209.3</v>
      </c>
      <c r="J100" s="307">
        <v>0</v>
      </c>
      <c r="K100" s="307">
        <v>209.3</v>
      </c>
      <c r="L100" s="307">
        <v>0</v>
      </c>
      <c r="M100" s="348"/>
      <c r="N100" s="348"/>
      <c r="O100" s="348"/>
      <c r="P100" s="518"/>
      <c r="Q100" s="514"/>
      <c r="R100" s="514"/>
      <c r="S100" s="522"/>
      <c r="T100" s="314" t="s">
        <v>50</v>
      </c>
      <c r="U100" s="313" t="s">
        <v>51</v>
      </c>
      <c r="V100" s="313" t="s">
        <v>52</v>
      </c>
      <c r="W100" s="313" t="s">
        <v>28</v>
      </c>
      <c r="X100" s="313" t="s">
        <v>29</v>
      </c>
      <c r="Y100" s="312">
        <v>37</v>
      </c>
      <c r="Z100" s="312">
        <v>22</v>
      </c>
      <c r="AA100" s="313">
        <v>260.2</v>
      </c>
      <c r="AB100" s="313">
        <v>209.3</v>
      </c>
      <c r="AC100" s="313">
        <v>0</v>
      </c>
      <c r="AD100" s="313"/>
      <c r="AE100" s="313"/>
      <c r="AF100" s="314" t="s">
        <v>1104</v>
      </c>
    </row>
    <row r="101" spans="1:32" ht="60" customHeight="1" x14ac:dyDescent="0.25">
      <c r="A101" s="349"/>
      <c r="B101" s="348"/>
      <c r="C101" s="512" t="s">
        <v>1615</v>
      </c>
      <c r="D101" s="304">
        <v>63</v>
      </c>
      <c r="E101" s="305">
        <v>47</v>
      </c>
      <c r="F101" s="30" t="s">
        <v>1605</v>
      </c>
      <c r="G101" s="30" t="s">
        <v>23</v>
      </c>
      <c r="H101" s="306">
        <v>2.5</v>
      </c>
      <c r="I101" s="307">
        <v>2.5</v>
      </c>
      <c r="J101" s="307">
        <v>0</v>
      </c>
      <c r="K101" s="307">
        <v>2.5</v>
      </c>
      <c r="L101" s="307">
        <v>0</v>
      </c>
      <c r="M101" s="348"/>
      <c r="N101" s="348"/>
      <c r="O101" s="348"/>
      <c r="P101" s="518"/>
      <c r="Q101" s="514"/>
      <c r="R101" s="514"/>
      <c r="S101" s="522"/>
      <c r="T101" s="314" t="s">
        <v>50</v>
      </c>
      <c r="U101" s="313" t="s">
        <v>51</v>
      </c>
      <c r="V101" s="313" t="s">
        <v>52</v>
      </c>
      <c r="W101" s="313" t="s">
        <v>28</v>
      </c>
      <c r="X101" s="313" t="s">
        <v>29</v>
      </c>
      <c r="Y101" s="312">
        <v>37</v>
      </c>
      <c r="Z101" s="312">
        <v>22</v>
      </c>
      <c r="AA101" s="313">
        <v>260.2</v>
      </c>
      <c r="AB101" s="313">
        <v>2.5</v>
      </c>
      <c r="AC101" s="313">
        <v>0</v>
      </c>
      <c r="AD101" s="313"/>
      <c r="AE101" s="313"/>
      <c r="AF101" s="314" t="s">
        <v>1104</v>
      </c>
    </row>
    <row r="102" spans="1:32" ht="60" customHeight="1" x14ac:dyDescent="0.25">
      <c r="A102" s="349"/>
      <c r="B102" s="348"/>
      <c r="C102" s="512"/>
      <c r="D102" s="304">
        <v>63</v>
      </c>
      <c r="E102" s="305">
        <v>58</v>
      </c>
      <c r="F102" s="30" t="s">
        <v>1605</v>
      </c>
      <c r="G102" s="30" t="s">
        <v>23</v>
      </c>
      <c r="H102" s="306">
        <v>176.4</v>
      </c>
      <c r="I102" s="307">
        <v>176.4</v>
      </c>
      <c r="J102" s="307">
        <v>0</v>
      </c>
      <c r="K102" s="307">
        <v>176.4</v>
      </c>
      <c r="L102" s="307">
        <v>0</v>
      </c>
      <c r="M102" s="348"/>
      <c r="N102" s="348"/>
      <c r="O102" s="348"/>
      <c r="P102" s="518"/>
      <c r="Q102" s="514"/>
      <c r="R102" s="514"/>
      <c r="S102" s="522"/>
      <c r="T102" s="314" t="s">
        <v>50</v>
      </c>
      <c r="U102" s="313" t="s">
        <v>51</v>
      </c>
      <c r="V102" s="313" t="s">
        <v>52</v>
      </c>
      <c r="W102" s="313" t="s">
        <v>28</v>
      </c>
      <c r="X102" s="313" t="s">
        <v>29</v>
      </c>
      <c r="Y102" s="312">
        <v>37</v>
      </c>
      <c r="Z102" s="312">
        <v>22</v>
      </c>
      <c r="AA102" s="313">
        <v>260.2</v>
      </c>
      <c r="AB102" s="313">
        <v>176.4</v>
      </c>
      <c r="AC102" s="313">
        <v>0</v>
      </c>
      <c r="AD102" s="313"/>
      <c r="AE102" s="313"/>
      <c r="AF102" s="314" t="s">
        <v>1104</v>
      </c>
    </row>
    <row r="103" spans="1:32" ht="60" customHeight="1" x14ac:dyDescent="0.25">
      <c r="A103" s="349"/>
      <c r="B103" s="348"/>
      <c r="C103" s="512"/>
      <c r="D103" s="304">
        <v>63</v>
      </c>
      <c r="E103" s="305">
        <v>59</v>
      </c>
      <c r="F103" s="30" t="s">
        <v>1605</v>
      </c>
      <c r="G103" s="30" t="s">
        <v>23</v>
      </c>
      <c r="H103" s="306">
        <v>166.1</v>
      </c>
      <c r="I103" s="307">
        <v>166.1</v>
      </c>
      <c r="J103" s="307">
        <v>0</v>
      </c>
      <c r="K103" s="307">
        <v>166.1</v>
      </c>
      <c r="L103" s="307">
        <v>0</v>
      </c>
      <c r="M103" s="348"/>
      <c r="N103" s="348"/>
      <c r="O103" s="348"/>
      <c r="P103" s="518"/>
      <c r="Q103" s="514"/>
      <c r="R103" s="514"/>
      <c r="S103" s="522"/>
      <c r="T103" s="314" t="s">
        <v>50</v>
      </c>
      <c r="U103" s="313" t="s">
        <v>51</v>
      </c>
      <c r="V103" s="313" t="s">
        <v>52</v>
      </c>
      <c r="W103" s="313" t="s">
        <v>28</v>
      </c>
      <c r="X103" s="313" t="s">
        <v>29</v>
      </c>
      <c r="Y103" s="312">
        <v>37</v>
      </c>
      <c r="Z103" s="312">
        <v>22</v>
      </c>
      <c r="AA103" s="313">
        <v>260.2</v>
      </c>
      <c r="AB103" s="313">
        <v>166.1</v>
      </c>
      <c r="AC103" s="313">
        <v>0</v>
      </c>
      <c r="AD103" s="313"/>
      <c r="AE103" s="313"/>
      <c r="AF103" s="314" t="s">
        <v>1104</v>
      </c>
    </row>
    <row r="104" spans="1:32" ht="60" customHeight="1" x14ac:dyDescent="0.25">
      <c r="A104" s="349"/>
      <c r="B104" s="348"/>
      <c r="C104" s="512" t="s">
        <v>1642</v>
      </c>
      <c r="D104" s="304">
        <v>54</v>
      </c>
      <c r="E104" s="305">
        <v>8</v>
      </c>
      <c r="F104" s="30" t="s">
        <v>1605</v>
      </c>
      <c r="G104" s="30" t="s">
        <v>23</v>
      </c>
      <c r="H104" s="306">
        <v>52.4</v>
      </c>
      <c r="I104" s="307">
        <v>52.4</v>
      </c>
      <c r="J104" s="307">
        <v>0</v>
      </c>
      <c r="K104" s="307">
        <v>52.4</v>
      </c>
      <c r="L104" s="307">
        <v>0</v>
      </c>
      <c r="M104" s="348"/>
      <c r="N104" s="348"/>
      <c r="O104" s="348"/>
      <c r="P104" s="518"/>
      <c r="Q104" s="514"/>
      <c r="R104" s="514"/>
      <c r="S104" s="522"/>
      <c r="T104" s="313"/>
      <c r="U104" s="313"/>
      <c r="V104" s="313"/>
      <c r="W104" s="313"/>
      <c r="X104" s="313"/>
      <c r="Y104" s="312"/>
      <c r="Z104" s="312"/>
      <c r="AA104" s="313"/>
      <c r="AB104" s="313"/>
      <c r="AC104" s="313"/>
      <c r="AD104" s="313"/>
      <c r="AE104" s="312"/>
      <c r="AF104" s="314"/>
    </row>
    <row r="105" spans="1:32" ht="60" customHeight="1" x14ac:dyDescent="0.25">
      <c r="A105" s="349"/>
      <c r="B105" s="348"/>
      <c r="C105" s="512"/>
      <c r="D105" s="304">
        <v>54</v>
      </c>
      <c r="E105" s="305">
        <v>7</v>
      </c>
      <c r="F105" s="30" t="s">
        <v>1605</v>
      </c>
      <c r="G105" s="30" t="s">
        <v>23</v>
      </c>
      <c r="H105" s="306">
        <v>289.10000000000002</v>
      </c>
      <c r="I105" s="307">
        <v>289.10000000000002</v>
      </c>
      <c r="J105" s="307">
        <v>0</v>
      </c>
      <c r="K105" s="307">
        <v>289.10000000000002</v>
      </c>
      <c r="L105" s="307">
        <v>0</v>
      </c>
      <c r="M105" s="348"/>
      <c r="N105" s="348"/>
      <c r="O105" s="348"/>
      <c r="P105" s="518"/>
      <c r="Q105" s="514"/>
      <c r="R105" s="514"/>
      <c r="S105" s="522"/>
      <c r="T105" s="313"/>
      <c r="U105" s="313"/>
      <c r="V105" s="313"/>
      <c r="W105" s="313"/>
      <c r="X105" s="313"/>
      <c r="Y105" s="312"/>
      <c r="Z105" s="312"/>
      <c r="AA105" s="313"/>
      <c r="AB105" s="313"/>
      <c r="AC105" s="313"/>
      <c r="AD105" s="313"/>
      <c r="AE105" s="312"/>
      <c r="AF105" s="314"/>
    </row>
    <row r="106" spans="1:32" ht="60" customHeight="1" x14ac:dyDescent="0.25">
      <c r="A106" s="349"/>
      <c r="B106" s="348"/>
      <c r="C106" s="308" t="s">
        <v>1612</v>
      </c>
      <c r="D106" s="304">
        <v>55</v>
      </c>
      <c r="E106" s="305">
        <v>557</v>
      </c>
      <c r="F106" s="30" t="s">
        <v>1605</v>
      </c>
      <c r="G106" s="30" t="s">
        <v>23</v>
      </c>
      <c r="H106" s="306">
        <v>203.4</v>
      </c>
      <c r="I106" s="307">
        <v>203.4</v>
      </c>
      <c r="J106" s="307">
        <v>0</v>
      </c>
      <c r="K106" s="307">
        <v>203.4</v>
      </c>
      <c r="L106" s="307">
        <v>0</v>
      </c>
      <c r="M106" s="348"/>
      <c r="N106" s="348"/>
      <c r="O106" s="348"/>
      <c r="P106" s="519"/>
      <c r="Q106" s="520"/>
      <c r="R106" s="520"/>
      <c r="S106" s="523"/>
      <c r="T106" s="313"/>
      <c r="U106" s="313"/>
      <c r="V106" s="313"/>
      <c r="W106" s="313"/>
      <c r="X106" s="313"/>
      <c r="Y106" s="312"/>
      <c r="Z106" s="312"/>
      <c r="AA106" s="313"/>
      <c r="AB106" s="313"/>
      <c r="AC106" s="313"/>
      <c r="AD106" s="313"/>
      <c r="AE106" s="312"/>
      <c r="AF106" s="314"/>
    </row>
    <row r="107" spans="1:32" ht="60" customHeight="1" x14ac:dyDescent="0.25">
      <c r="A107" s="349">
        <v>13</v>
      </c>
      <c r="B107" s="348" t="s">
        <v>1665</v>
      </c>
      <c r="C107" s="322" t="s">
        <v>33</v>
      </c>
      <c r="D107" s="304">
        <v>54</v>
      </c>
      <c r="E107" s="305">
        <v>119</v>
      </c>
      <c r="F107" s="30" t="s">
        <v>1605</v>
      </c>
      <c r="G107" s="30" t="s">
        <v>23</v>
      </c>
      <c r="H107" s="306">
        <v>250.8</v>
      </c>
      <c r="I107" s="307">
        <v>250.8</v>
      </c>
      <c r="J107" s="307">
        <v>0</v>
      </c>
      <c r="K107" s="307">
        <v>250.8</v>
      </c>
      <c r="L107" s="307">
        <v>0</v>
      </c>
      <c r="M107" s="348" t="s">
        <v>1666</v>
      </c>
      <c r="N107" s="348" t="s">
        <v>1667</v>
      </c>
      <c r="O107" s="348" t="s">
        <v>1608</v>
      </c>
      <c r="P107" s="517">
        <v>4557.5</v>
      </c>
      <c r="Q107" s="513">
        <v>2014.2</v>
      </c>
      <c r="R107" s="513">
        <v>2543.3000000000002</v>
      </c>
      <c r="S107" s="521"/>
      <c r="T107" s="528" t="s">
        <v>531</v>
      </c>
      <c r="U107" s="528" t="s">
        <v>53</v>
      </c>
      <c r="V107" s="528" t="s">
        <v>54</v>
      </c>
      <c r="W107" s="528" t="s">
        <v>55</v>
      </c>
      <c r="X107" s="313"/>
      <c r="Y107" s="312"/>
      <c r="Z107" s="312">
        <v>13</v>
      </c>
      <c r="AA107" s="313">
        <v>360</v>
      </c>
      <c r="AB107" s="313">
        <v>250.8</v>
      </c>
      <c r="AC107" s="313">
        <v>109.19999999999999</v>
      </c>
      <c r="AD107" s="313" t="s">
        <v>24</v>
      </c>
      <c r="AE107" s="312" t="s">
        <v>1668</v>
      </c>
      <c r="AF107" s="314"/>
    </row>
    <row r="108" spans="1:32" ht="60" customHeight="1" x14ac:dyDescent="0.25">
      <c r="A108" s="349"/>
      <c r="B108" s="348"/>
      <c r="C108" s="308" t="s">
        <v>33</v>
      </c>
      <c r="D108" s="304">
        <v>54</v>
      </c>
      <c r="E108" s="305">
        <v>145</v>
      </c>
      <c r="F108" s="30" t="s">
        <v>1605</v>
      </c>
      <c r="G108" s="30" t="s">
        <v>23</v>
      </c>
      <c r="H108" s="306">
        <v>182.5</v>
      </c>
      <c r="I108" s="307">
        <v>182.5</v>
      </c>
      <c r="J108" s="307">
        <v>0</v>
      </c>
      <c r="K108" s="307">
        <v>182.5</v>
      </c>
      <c r="L108" s="307">
        <v>0</v>
      </c>
      <c r="M108" s="348"/>
      <c r="N108" s="348"/>
      <c r="O108" s="348"/>
      <c r="P108" s="518"/>
      <c r="Q108" s="514"/>
      <c r="R108" s="514"/>
      <c r="S108" s="522"/>
      <c r="T108" s="528"/>
      <c r="U108" s="528"/>
      <c r="V108" s="528"/>
      <c r="W108" s="528"/>
      <c r="X108" s="313"/>
      <c r="Y108" s="312"/>
      <c r="Z108" s="312">
        <v>18</v>
      </c>
      <c r="AA108" s="313">
        <v>192</v>
      </c>
      <c r="AB108" s="313">
        <v>182.5</v>
      </c>
      <c r="AC108" s="313">
        <v>9.5</v>
      </c>
      <c r="AD108" s="313" t="s">
        <v>24</v>
      </c>
      <c r="AE108" s="312"/>
      <c r="AF108" s="314"/>
    </row>
    <row r="109" spans="1:32" ht="60" customHeight="1" x14ac:dyDescent="0.25">
      <c r="A109" s="349"/>
      <c r="B109" s="348"/>
      <c r="C109" s="512" t="s">
        <v>1617</v>
      </c>
      <c r="D109" s="304">
        <v>55</v>
      </c>
      <c r="E109" s="305">
        <v>279</v>
      </c>
      <c r="F109" s="30" t="s">
        <v>1605</v>
      </c>
      <c r="G109" s="30" t="s">
        <v>23</v>
      </c>
      <c r="H109" s="306">
        <v>106.2</v>
      </c>
      <c r="I109" s="307">
        <v>106.2</v>
      </c>
      <c r="J109" s="307">
        <v>0</v>
      </c>
      <c r="K109" s="307">
        <v>106.2</v>
      </c>
      <c r="L109" s="307">
        <v>0</v>
      </c>
      <c r="M109" s="348"/>
      <c r="N109" s="348"/>
      <c r="O109" s="348"/>
      <c r="P109" s="518"/>
      <c r="Q109" s="514"/>
      <c r="R109" s="514"/>
      <c r="S109" s="522"/>
      <c r="T109" s="313"/>
      <c r="U109" s="313"/>
      <c r="V109" s="313"/>
      <c r="W109" s="313"/>
      <c r="X109" s="313"/>
      <c r="Y109" s="312"/>
      <c r="Z109" s="312">
        <v>13</v>
      </c>
      <c r="AA109" s="313">
        <v>96</v>
      </c>
      <c r="AB109" s="313">
        <v>106.2</v>
      </c>
      <c r="AC109" s="313">
        <v>-10.200000000000003</v>
      </c>
      <c r="AD109" s="313"/>
      <c r="AE109" s="312" t="s">
        <v>1669</v>
      </c>
      <c r="AF109" s="314"/>
    </row>
    <row r="110" spans="1:32" ht="60" customHeight="1" x14ac:dyDescent="0.25">
      <c r="A110" s="349"/>
      <c r="B110" s="348"/>
      <c r="C110" s="512"/>
      <c r="D110" s="304">
        <v>55</v>
      </c>
      <c r="E110" s="305">
        <v>280</v>
      </c>
      <c r="F110" s="30" t="s">
        <v>1605</v>
      </c>
      <c r="G110" s="30" t="s">
        <v>23</v>
      </c>
      <c r="H110" s="306">
        <v>98</v>
      </c>
      <c r="I110" s="307">
        <v>98</v>
      </c>
      <c r="J110" s="307">
        <v>0</v>
      </c>
      <c r="K110" s="307">
        <v>98</v>
      </c>
      <c r="L110" s="307">
        <v>0</v>
      </c>
      <c r="M110" s="348"/>
      <c r="N110" s="348"/>
      <c r="O110" s="348"/>
      <c r="P110" s="518"/>
      <c r="Q110" s="514"/>
      <c r="R110" s="514"/>
      <c r="S110" s="522"/>
      <c r="T110" s="313"/>
      <c r="U110" s="313"/>
      <c r="V110" s="313"/>
      <c r="W110" s="313"/>
      <c r="X110" s="313"/>
      <c r="Y110" s="312"/>
      <c r="Z110" s="312">
        <v>13</v>
      </c>
      <c r="AA110" s="313">
        <v>96</v>
      </c>
      <c r="AB110" s="313">
        <v>98</v>
      </c>
      <c r="AC110" s="313">
        <v>-2</v>
      </c>
      <c r="AD110" s="313"/>
      <c r="AE110" s="312" t="s">
        <v>1669</v>
      </c>
      <c r="AF110" s="314"/>
    </row>
    <row r="111" spans="1:32" ht="60" customHeight="1" x14ac:dyDescent="0.25">
      <c r="A111" s="349"/>
      <c r="B111" s="348"/>
      <c r="C111" s="308" t="s">
        <v>1612</v>
      </c>
      <c r="D111" s="304">
        <v>55</v>
      </c>
      <c r="E111" s="305">
        <v>553</v>
      </c>
      <c r="F111" s="30" t="s">
        <v>1605</v>
      </c>
      <c r="G111" s="30" t="s">
        <v>23</v>
      </c>
      <c r="H111" s="306">
        <v>442.7</v>
      </c>
      <c r="I111" s="307">
        <v>442.7</v>
      </c>
      <c r="J111" s="307">
        <v>0</v>
      </c>
      <c r="K111" s="307">
        <v>442.7</v>
      </c>
      <c r="L111" s="307">
        <v>0</v>
      </c>
      <c r="M111" s="348"/>
      <c r="N111" s="348"/>
      <c r="O111" s="348"/>
      <c r="P111" s="518"/>
      <c r="Q111" s="514"/>
      <c r="R111" s="514"/>
      <c r="S111" s="522"/>
      <c r="T111" s="528" t="s">
        <v>533</v>
      </c>
      <c r="U111" s="528" t="s">
        <v>534</v>
      </c>
      <c r="V111" s="528"/>
      <c r="W111" s="528"/>
      <c r="X111" s="528"/>
      <c r="Y111" s="530"/>
      <c r="Z111" s="312">
        <v>13</v>
      </c>
      <c r="AA111" s="313">
        <v>96</v>
      </c>
      <c r="AB111" s="313">
        <v>442.7</v>
      </c>
      <c r="AC111" s="313">
        <v>-346.7</v>
      </c>
      <c r="AD111" s="313"/>
      <c r="AE111" s="312" t="s">
        <v>1669</v>
      </c>
      <c r="AF111" s="314"/>
    </row>
    <row r="112" spans="1:32" ht="60" customHeight="1" x14ac:dyDescent="0.25">
      <c r="A112" s="349"/>
      <c r="B112" s="348"/>
      <c r="C112" s="512" t="s">
        <v>1614</v>
      </c>
      <c r="D112" s="304">
        <v>62</v>
      </c>
      <c r="E112" s="305">
        <v>60</v>
      </c>
      <c r="F112" s="30" t="s">
        <v>1605</v>
      </c>
      <c r="G112" s="30" t="s">
        <v>23</v>
      </c>
      <c r="H112" s="306">
        <v>266.2</v>
      </c>
      <c r="I112" s="307">
        <v>222.4</v>
      </c>
      <c r="J112" s="307">
        <v>43.8</v>
      </c>
      <c r="K112" s="307">
        <v>266.2</v>
      </c>
      <c r="L112" s="307">
        <v>0</v>
      </c>
      <c r="M112" s="348"/>
      <c r="N112" s="348"/>
      <c r="O112" s="348"/>
      <c r="P112" s="518"/>
      <c r="Q112" s="514"/>
      <c r="R112" s="514"/>
      <c r="S112" s="522"/>
      <c r="T112" s="528"/>
      <c r="U112" s="528"/>
      <c r="V112" s="528"/>
      <c r="W112" s="528"/>
      <c r="X112" s="528"/>
      <c r="Y112" s="530"/>
      <c r="Z112" s="312">
        <v>8</v>
      </c>
      <c r="AA112" s="313">
        <v>192</v>
      </c>
      <c r="AB112" s="313">
        <v>266.2</v>
      </c>
      <c r="AC112" s="313">
        <v>-74.199999999999989</v>
      </c>
      <c r="AD112" s="313" t="s">
        <v>33</v>
      </c>
      <c r="AE112" s="312" t="s">
        <v>1670</v>
      </c>
      <c r="AF112" s="314"/>
    </row>
    <row r="113" spans="1:32" ht="60" customHeight="1" x14ac:dyDescent="0.25">
      <c r="A113" s="349"/>
      <c r="B113" s="348"/>
      <c r="C113" s="512"/>
      <c r="D113" s="304">
        <v>62</v>
      </c>
      <c r="E113" s="305">
        <v>61</v>
      </c>
      <c r="F113" s="30" t="s">
        <v>1605</v>
      </c>
      <c r="G113" s="30" t="s">
        <v>23</v>
      </c>
      <c r="H113" s="306">
        <v>395.9</v>
      </c>
      <c r="I113" s="307">
        <v>320.5</v>
      </c>
      <c r="J113" s="307">
        <v>75.400000000000006</v>
      </c>
      <c r="K113" s="307">
        <v>395.9</v>
      </c>
      <c r="L113" s="307">
        <v>0</v>
      </c>
      <c r="M113" s="348"/>
      <c r="N113" s="348"/>
      <c r="O113" s="348"/>
      <c r="P113" s="518"/>
      <c r="Q113" s="514"/>
      <c r="R113" s="514"/>
      <c r="S113" s="522"/>
      <c r="T113" s="528"/>
      <c r="U113" s="528"/>
      <c r="V113" s="528"/>
      <c r="W113" s="528"/>
      <c r="X113" s="528"/>
      <c r="Y113" s="530"/>
      <c r="Z113" s="312">
        <v>8</v>
      </c>
      <c r="AA113" s="313">
        <v>192</v>
      </c>
      <c r="AB113" s="313">
        <v>395.9</v>
      </c>
      <c r="AC113" s="313">
        <v>-203.89999999999998</v>
      </c>
      <c r="AD113" s="313" t="s">
        <v>33</v>
      </c>
      <c r="AE113" s="312" t="s">
        <v>1670</v>
      </c>
      <c r="AF113" s="314"/>
    </row>
    <row r="114" spans="1:32" ht="60" customHeight="1" x14ac:dyDescent="0.25">
      <c r="A114" s="349"/>
      <c r="B114" s="348"/>
      <c r="C114" s="308" t="s">
        <v>1615</v>
      </c>
      <c r="D114" s="304">
        <v>63</v>
      </c>
      <c r="E114" s="305">
        <v>167</v>
      </c>
      <c r="F114" s="30" t="s">
        <v>1605</v>
      </c>
      <c r="G114" s="30" t="s">
        <v>23</v>
      </c>
      <c r="H114" s="306">
        <v>244.9</v>
      </c>
      <c r="I114" s="307">
        <v>244.9</v>
      </c>
      <c r="J114" s="307">
        <v>0</v>
      </c>
      <c r="K114" s="307">
        <v>244.9</v>
      </c>
      <c r="L114" s="307">
        <v>0</v>
      </c>
      <c r="M114" s="348"/>
      <c r="N114" s="348"/>
      <c r="O114" s="348"/>
      <c r="P114" s="518"/>
      <c r="Q114" s="514"/>
      <c r="R114" s="514"/>
      <c r="S114" s="522"/>
      <c r="T114" s="528"/>
      <c r="U114" s="528"/>
      <c r="V114" s="528"/>
      <c r="W114" s="528"/>
      <c r="X114" s="528"/>
      <c r="Y114" s="530"/>
      <c r="Z114" s="312">
        <v>8</v>
      </c>
      <c r="AA114" s="313">
        <v>192</v>
      </c>
      <c r="AB114" s="313">
        <v>244.9</v>
      </c>
      <c r="AC114" s="313">
        <v>-52.900000000000006</v>
      </c>
      <c r="AD114" s="313" t="s">
        <v>33</v>
      </c>
      <c r="AE114" s="312" t="s">
        <v>1670</v>
      </c>
      <c r="AF114" s="314"/>
    </row>
    <row r="115" spans="1:32" ht="60" customHeight="1" x14ac:dyDescent="0.25">
      <c r="A115" s="349"/>
      <c r="B115" s="348"/>
      <c r="C115" s="308" t="s">
        <v>1622</v>
      </c>
      <c r="D115" s="304">
        <v>62</v>
      </c>
      <c r="E115" s="305">
        <v>25</v>
      </c>
      <c r="F115" s="30" t="s">
        <v>1605</v>
      </c>
      <c r="G115" s="30" t="s">
        <v>23</v>
      </c>
      <c r="H115" s="306">
        <v>27</v>
      </c>
      <c r="I115" s="307">
        <v>27</v>
      </c>
      <c r="J115" s="307">
        <v>0</v>
      </c>
      <c r="K115" s="307">
        <v>27</v>
      </c>
      <c r="L115" s="307">
        <v>0</v>
      </c>
      <c r="M115" s="348"/>
      <c r="N115" s="348"/>
      <c r="O115" s="348"/>
      <c r="P115" s="519"/>
      <c r="Q115" s="520"/>
      <c r="R115" s="520"/>
      <c r="S115" s="523"/>
      <c r="T115" s="313"/>
      <c r="U115" s="313"/>
      <c r="V115" s="313"/>
      <c r="W115" s="313"/>
      <c r="X115" s="313"/>
      <c r="Y115" s="312">
        <v>31</v>
      </c>
      <c r="Z115" s="312">
        <v>534</v>
      </c>
      <c r="AA115" s="321">
        <v>130.1</v>
      </c>
      <c r="AB115" s="321">
        <v>130.1</v>
      </c>
      <c r="AC115" s="313"/>
      <c r="AD115" s="313"/>
      <c r="AE115" s="313"/>
      <c r="AF115" s="314"/>
    </row>
    <row r="116" spans="1:32" ht="60" customHeight="1" x14ac:dyDescent="0.25">
      <c r="A116" s="349">
        <v>14</v>
      </c>
      <c r="B116" s="348" t="s">
        <v>1671</v>
      </c>
      <c r="C116" s="512" t="s">
        <v>33</v>
      </c>
      <c r="D116" s="304">
        <v>54</v>
      </c>
      <c r="E116" s="305">
        <v>138</v>
      </c>
      <c r="F116" s="30" t="s">
        <v>1605</v>
      </c>
      <c r="G116" s="30" t="s">
        <v>23</v>
      </c>
      <c r="H116" s="306">
        <v>26.8</v>
      </c>
      <c r="I116" s="307">
        <v>26.8</v>
      </c>
      <c r="J116" s="307">
        <v>0</v>
      </c>
      <c r="K116" s="307">
        <v>26.8</v>
      </c>
      <c r="L116" s="307">
        <v>0</v>
      </c>
      <c r="M116" s="348"/>
      <c r="N116" s="348"/>
      <c r="O116" s="348"/>
      <c r="P116" s="517"/>
      <c r="Q116" s="513"/>
      <c r="R116" s="513">
        <v>0</v>
      </c>
      <c r="S116" s="521"/>
      <c r="T116" s="313"/>
      <c r="U116" s="313"/>
      <c r="V116" s="313"/>
      <c r="W116" s="313"/>
      <c r="X116" s="313"/>
      <c r="Y116" s="312"/>
      <c r="Z116" s="312"/>
      <c r="AA116" s="313"/>
      <c r="AB116" s="313"/>
      <c r="AC116" s="313"/>
      <c r="AD116" s="313"/>
      <c r="AE116" s="312"/>
      <c r="AF116" s="314"/>
    </row>
    <row r="117" spans="1:32" ht="60" customHeight="1" x14ac:dyDescent="0.25">
      <c r="A117" s="349"/>
      <c r="B117" s="348"/>
      <c r="C117" s="512"/>
      <c r="D117" s="304">
        <v>54</v>
      </c>
      <c r="E117" s="305">
        <v>178</v>
      </c>
      <c r="F117" s="30" t="s">
        <v>1605</v>
      </c>
      <c r="G117" s="30" t="s">
        <v>23</v>
      </c>
      <c r="H117" s="306">
        <v>98.6</v>
      </c>
      <c r="I117" s="307">
        <v>98.6</v>
      </c>
      <c r="J117" s="307">
        <v>0</v>
      </c>
      <c r="K117" s="307">
        <v>98.6</v>
      </c>
      <c r="L117" s="307">
        <v>0</v>
      </c>
      <c r="M117" s="348"/>
      <c r="N117" s="348"/>
      <c r="O117" s="348"/>
      <c r="P117" s="518"/>
      <c r="Q117" s="514"/>
      <c r="R117" s="514"/>
      <c r="S117" s="522"/>
      <c r="T117" s="314" t="s">
        <v>229</v>
      </c>
      <c r="U117" s="313" t="s">
        <v>652</v>
      </c>
      <c r="V117" s="313"/>
      <c r="W117" s="313"/>
      <c r="X117" s="313"/>
      <c r="Y117" s="312"/>
      <c r="Z117" s="312">
        <v>3</v>
      </c>
      <c r="AA117" s="313">
        <v>360</v>
      </c>
      <c r="AB117" s="313">
        <v>98.6</v>
      </c>
      <c r="AC117" s="313">
        <v>261.39999999999998</v>
      </c>
      <c r="AD117" s="313" t="s">
        <v>33</v>
      </c>
      <c r="AE117" s="312" t="s">
        <v>1672</v>
      </c>
      <c r="AF117" s="314"/>
    </row>
    <row r="118" spans="1:32" ht="60" customHeight="1" x14ac:dyDescent="0.25">
      <c r="A118" s="349"/>
      <c r="B118" s="348"/>
      <c r="C118" s="308" t="s">
        <v>1610</v>
      </c>
      <c r="D118" s="304">
        <v>55</v>
      </c>
      <c r="E118" s="305">
        <v>228</v>
      </c>
      <c r="F118" s="30" t="s">
        <v>1605</v>
      </c>
      <c r="G118" s="30" t="s">
        <v>23</v>
      </c>
      <c r="H118" s="306">
        <v>158.69999999999999</v>
      </c>
      <c r="I118" s="307">
        <v>158.69999999999999</v>
      </c>
      <c r="J118" s="307">
        <v>0</v>
      </c>
      <c r="K118" s="307">
        <v>158.69999999999999</v>
      </c>
      <c r="L118" s="307">
        <v>0</v>
      </c>
      <c r="M118" s="348"/>
      <c r="N118" s="348"/>
      <c r="O118" s="348"/>
      <c r="P118" s="518"/>
      <c r="Q118" s="514"/>
      <c r="R118" s="514"/>
      <c r="S118" s="522"/>
      <c r="T118" s="314"/>
      <c r="U118" s="313"/>
      <c r="V118" s="313"/>
      <c r="W118" s="313"/>
      <c r="X118" s="313"/>
      <c r="Y118" s="312">
        <v>31</v>
      </c>
      <c r="Z118" s="312">
        <v>610</v>
      </c>
      <c r="AA118" s="313">
        <v>122.2</v>
      </c>
      <c r="AB118" s="313">
        <v>158.69999999999999</v>
      </c>
      <c r="AC118" s="313">
        <v>0</v>
      </c>
      <c r="AD118" s="313"/>
      <c r="AE118" s="313"/>
      <c r="AF118" s="314" t="s">
        <v>1104</v>
      </c>
    </row>
    <row r="119" spans="1:32" ht="60" customHeight="1" x14ac:dyDescent="0.25">
      <c r="A119" s="349"/>
      <c r="B119" s="348"/>
      <c r="C119" s="308" t="s">
        <v>1614</v>
      </c>
      <c r="D119" s="304">
        <v>62</v>
      </c>
      <c r="E119" s="305">
        <v>47</v>
      </c>
      <c r="F119" s="30" t="s">
        <v>1605</v>
      </c>
      <c r="G119" s="30" t="s">
        <v>23</v>
      </c>
      <c r="H119" s="306">
        <v>188.7</v>
      </c>
      <c r="I119" s="307">
        <v>188.7</v>
      </c>
      <c r="J119" s="307">
        <v>0</v>
      </c>
      <c r="K119" s="307">
        <v>188.7</v>
      </c>
      <c r="L119" s="307">
        <v>0</v>
      </c>
      <c r="M119" s="348"/>
      <c r="N119" s="348"/>
      <c r="O119" s="348"/>
      <c r="P119" s="518"/>
      <c r="Q119" s="514"/>
      <c r="R119" s="514"/>
      <c r="S119" s="522"/>
      <c r="T119" s="314"/>
      <c r="U119" s="313"/>
      <c r="V119" s="313"/>
      <c r="W119" s="313"/>
      <c r="X119" s="313"/>
      <c r="Y119" s="312">
        <v>31</v>
      </c>
      <c r="Z119" s="312">
        <v>671</v>
      </c>
      <c r="AA119" s="313">
        <v>147</v>
      </c>
      <c r="AB119" s="313">
        <v>188.7</v>
      </c>
      <c r="AC119" s="313">
        <v>0</v>
      </c>
      <c r="AD119" s="313"/>
      <c r="AE119" s="313" t="s">
        <v>1673</v>
      </c>
      <c r="AF119" s="314"/>
    </row>
    <row r="120" spans="1:32" ht="60" customHeight="1" x14ac:dyDescent="0.25">
      <c r="A120" s="349"/>
      <c r="B120" s="348"/>
      <c r="C120" s="512" t="s">
        <v>1612</v>
      </c>
      <c r="D120" s="304">
        <v>63</v>
      </c>
      <c r="E120" s="305">
        <v>74</v>
      </c>
      <c r="F120" s="30" t="s">
        <v>1605</v>
      </c>
      <c r="G120" s="30" t="s">
        <v>23</v>
      </c>
      <c r="H120" s="306">
        <v>135.5</v>
      </c>
      <c r="I120" s="307">
        <v>135.5</v>
      </c>
      <c r="J120" s="307">
        <v>0</v>
      </c>
      <c r="K120" s="307">
        <v>135.5</v>
      </c>
      <c r="L120" s="307">
        <v>0</v>
      </c>
      <c r="M120" s="348"/>
      <c r="N120" s="348"/>
      <c r="O120" s="348"/>
      <c r="P120" s="518"/>
      <c r="Q120" s="514"/>
      <c r="R120" s="514"/>
      <c r="S120" s="522"/>
      <c r="T120" s="314" t="s">
        <v>59</v>
      </c>
      <c r="U120" s="313" t="s">
        <v>60</v>
      </c>
      <c r="V120" s="313" t="s">
        <v>61</v>
      </c>
      <c r="W120" s="313" t="s">
        <v>28</v>
      </c>
      <c r="X120" s="313"/>
      <c r="Y120" s="312">
        <v>31</v>
      </c>
      <c r="Z120" s="312">
        <v>672</v>
      </c>
      <c r="AA120" s="313">
        <v>392.7</v>
      </c>
      <c r="AB120" s="313">
        <v>135.5</v>
      </c>
      <c r="AC120" s="313">
        <v>0</v>
      </c>
      <c r="AD120" s="313"/>
      <c r="AE120" s="313"/>
      <c r="AF120" s="314" t="s">
        <v>995</v>
      </c>
    </row>
    <row r="121" spans="1:32" ht="60" customHeight="1" x14ac:dyDescent="0.25">
      <c r="A121" s="349"/>
      <c r="B121" s="348"/>
      <c r="C121" s="512"/>
      <c r="D121" s="304">
        <v>63</v>
      </c>
      <c r="E121" s="305">
        <v>73</v>
      </c>
      <c r="F121" s="30" t="s">
        <v>1605</v>
      </c>
      <c r="G121" s="30" t="s">
        <v>23</v>
      </c>
      <c r="H121" s="306">
        <v>2.5</v>
      </c>
      <c r="I121" s="307">
        <v>2.5</v>
      </c>
      <c r="J121" s="307">
        <v>0</v>
      </c>
      <c r="K121" s="307">
        <v>2.5</v>
      </c>
      <c r="L121" s="307">
        <v>0</v>
      </c>
      <c r="M121" s="348"/>
      <c r="N121" s="348"/>
      <c r="O121" s="348"/>
      <c r="P121" s="519"/>
      <c r="Q121" s="520"/>
      <c r="R121" s="520"/>
      <c r="S121" s="523"/>
      <c r="T121" s="314"/>
      <c r="U121" s="313"/>
      <c r="V121" s="313"/>
      <c r="W121" s="313"/>
      <c r="X121" s="313"/>
      <c r="Y121" s="312"/>
      <c r="Z121" s="312"/>
      <c r="AA121" s="313"/>
      <c r="AB121" s="313"/>
      <c r="AC121" s="313"/>
      <c r="AD121" s="313"/>
      <c r="AE121" s="313"/>
      <c r="AF121" s="314"/>
    </row>
    <row r="122" spans="1:32" ht="60" customHeight="1" x14ac:dyDescent="0.25">
      <c r="A122" s="349">
        <v>15</v>
      </c>
      <c r="B122" s="348" t="s">
        <v>1674</v>
      </c>
      <c r="C122" s="308" t="s">
        <v>33</v>
      </c>
      <c r="D122" s="304">
        <v>54</v>
      </c>
      <c r="E122" s="305">
        <v>111</v>
      </c>
      <c r="F122" s="30" t="s">
        <v>1605</v>
      </c>
      <c r="G122" s="30" t="s">
        <v>23</v>
      </c>
      <c r="H122" s="306">
        <v>112</v>
      </c>
      <c r="I122" s="307">
        <v>112</v>
      </c>
      <c r="J122" s="307">
        <v>0</v>
      </c>
      <c r="K122" s="307">
        <v>112</v>
      </c>
      <c r="L122" s="307">
        <v>0</v>
      </c>
      <c r="M122" s="348" t="s">
        <v>1675</v>
      </c>
      <c r="N122" s="348" t="s">
        <v>1676</v>
      </c>
      <c r="O122" s="348" t="s">
        <v>1608</v>
      </c>
      <c r="P122" s="517">
        <v>2893.3</v>
      </c>
      <c r="Q122" s="513">
        <v>1106</v>
      </c>
      <c r="R122" s="513">
        <v>1787.3000000000002</v>
      </c>
      <c r="S122" s="521"/>
      <c r="T122" s="314" t="s">
        <v>65</v>
      </c>
      <c r="U122" s="313" t="s">
        <v>66</v>
      </c>
      <c r="V122" s="313" t="s">
        <v>67</v>
      </c>
      <c r="W122" s="313" t="s">
        <v>28</v>
      </c>
      <c r="X122" s="313" t="s">
        <v>29</v>
      </c>
      <c r="Y122" s="312">
        <v>31</v>
      </c>
      <c r="Z122" s="312">
        <v>631</v>
      </c>
      <c r="AA122" s="313">
        <v>174.5</v>
      </c>
      <c r="AB122" s="313">
        <v>112</v>
      </c>
      <c r="AC122" s="313">
        <v>0</v>
      </c>
      <c r="AD122" s="313"/>
      <c r="AE122" s="313"/>
      <c r="AF122" s="314" t="s">
        <v>1104</v>
      </c>
    </row>
    <row r="123" spans="1:32" ht="60" customHeight="1" x14ac:dyDescent="0.25">
      <c r="A123" s="349"/>
      <c r="B123" s="348"/>
      <c r="C123" s="512" t="s">
        <v>33</v>
      </c>
      <c r="D123" s="304">
        <v>54</v>
      </c>
      <c r="E123" s="305">
        <v>133</v>
      </c>
      <c r="F123" s="30" t="s">
        <v>1605</v>
      </c>
      <c r="G123" s="30" t="s">
        <v>23</v>
      </c>
      <c r="H123" s="306">
        <v>26.8</v>
      </c>
      <c r="I123" s="307">
        <v>26.8</v>
      </c>
      <c r="J123" s="307">
        <v>0</v>
      </c>
      <c r="K123" s="307">
        <v>26.8</v>
      </c>
      <c r="L123" s="307">
        <v>0</v>
      </c>
      <c r="M123" s="348"/>
      <c r="N123" s="348"/>
      <c r="O123" s="348"/>
      <c r="P123" s="518"/>
      <c r="Q123" s="514"/>
      <c r="R123" s="514"/>
      <c r="S123" s="522"/>
      <c r="T123" s="532" t="s">
        <v>68</v>
      </c>
      <c r="U123" s="528" t="s">
        <v>69</v>
      </c>
      <c r="V123" s="528" t="s">
        <v>70</v>
      </c>
      <c r="W123" s="528" t="s">
        <v>28</v>
      </c>
      <c r="X123" s="528" t="s">
        <v>29</v>
      </c>
      <c r="Y123" s="312">
        <v>31</v>
      </c>
      <c r="Z123" s="312">
        <v>557</v>
      </c>
      <c r="AA123" s="313">
        <v>132.4</v>
      </c>
      <c r="AB123" s="313">
        <v>26.8</v>
      </c>
      <c r="AC123" s="313">
        <v>0</v>
      </c>
      <c r="AD123" s="313"/>
      <c r="AE123" s="313"/>
      <c r="AF123" s="314" t="s">
        <v>1104</v>
      </c>
    </row>
    <row r="124" spans="1:32" ht="60" customHeight="1" x14ac:dyDescent="0.25">
      <c r="A124" s="349"/>
      <c r="B124" s="348"/>
      <c r="C124" s="512"/>
      <c r="D124" s="304">
        <v>54</v>
      </c>
      <c r="E124" s="305">
        <v>134</v>
      </c>
      <c r="F124" s="30" t="s">
        <v>1605</v>
      </c>
      <c r="G124" s="30" t="s">
        <v>23</v>
      </c>
      <c r="H124" s="306">
        <v>88.4</v>
      </c>
      <c r="I124" s="307">
        <v>88.4</v>
      </c>
      <c r="J124" s="307">
        <v>0</v>
      </c>
      <c r="K124" s="307">
        <v>88.4</v>
      </c>
      <c r="L124" s="307">
        <v>0</v>
      </c>
      <c r="M124" s="348"/>
      <c r="N124" s="348"/>
      <c r="O124" s="348"/>
      <c r="P124" s="518"/>
      <c r="Q124" s="514"/>
      <c r="R124" s="514"/>
      <c r="S124" s="522"/>
      <c r="T124" s="532"/>
      <c r="U124" s="528"/>
      <c r="V124" s="528"/>
      <c r="W124" s="528"/>
      <c r="X124" s="528"/>
      <c r="Y124" s="312"/>
      <c r="Z124" s="312"/>
      <c r="AA124" s="313"/>
      <c r="AB124" s="313"/>
      <c r="AC124" s="313"/>
      <c r="AD124" s="313"/>
      <c r="AE124" s="313"/>
      <c r="AF124" s="314"/>
    </row>
    <row r="125" spans="1:32" ht="60" customHeight="1" x14ac:dyDescent="0.25">
      <c r="A125" s="349"/>
      <c r="B125" s="348"/>
      <c r="C125" s="512"/>
      <c r="D125" s="304">
        <v>54</v>
      </c>
      <c r="E125" s="305">
        <v>135</v>
      </c>
      <c r="F125" s="30" t="s">
        <v>1605</v>
      </c>
      <c r="G125" s="30" t="s">
        <v>23</v>
      </c>
      <c r="H125" s="306">
        <v>85.9</v>
      </c>
      <c r="I125" s="307">
        <v>85.9</v>
      </c>
      <c r="J125" s="307">
        <v>0</v>
      </c>
      <c r="K125" s="307">
        <v>85.9</v>
      </c>
      <c r="L125" s="307">
        <v>0</v>
      </c>
      <c r="M125" s="348"/>
      <c r="N125" s="348"/>
      <c r="O125" s="348"/>
      <c r="P125" s="518"/>
      <c r="Q125" s="514"/>
      <c r="R125" s="514"/>
      <c r="S125" s="522"/>
      <c r="T125" s="532"/>
      <c r="U125" s="528"/>
      <c r="V125" s="528"/>
      <c r="W125" s="528"/>
      <c r="X125" s="528"/>
      <c r="Y125" s="312"/>
      <c r="Z125" s="312"/>
      <c r="AA125" s="313"/>
      <c r="AB125" s="313"/>
      <c r="AC125" s="313"/>
      <c r="AD125" s="313"/>
      <c r="AE125" s="313"/>
      <c r="AF125" s="314"/>
    </row>
    <row r="126" spans="1:32" ht="60" customHeight="1" x14ac:dyDescent="0.25">
      <c r="A126" s="349"/>
      <c r="B126" s="348"/>
      <c r="C126" s="512"/>
      <c r="D126" s="304">
        <v>54</v>
      </c>
      <c r="E126" s="305">
        <v>143</v>
      </c>
      <c r="F126" s="30" t="s">
        <v>1605</v>
      </c>
      <c r="G126" s="30" t="s">
        <v>23</v>
      </c>
      <c r="H126" s="306">
        <v>13.7</v>
      </c>
      <c r="I126" s="307">
        <v>13.7</v>
      </c>
      <c r="J126" s="307">
        <v>0</v>
      </c>
      <c r="K126" s="307">
        <v>13.7</v>
      </c>
      <c r="L126" s="307">
        <v>0</v>
      </c>
      <c r="M126" s="348"/>
      <c r="N126" s="348"/>
      <c r="O126" s="348"/>
      <c r="P126" s="518"/>
      <c r="Q126" s="514"/>
      <c r="R126" s="514"/>
      <c r="S126" s="522"/>
      <c r="T126" s="532"/>
      <c r="U126" s="528"/>
      <c r="V126" s="528"/>
      <c r="W126" s="528"/>
      <c r="X126" s="528"/>
      <c r="Y126" s="312"/>
      <c r="Z126" s="312"/>
      <c r="AA126" s="313"/>
      <c r="AB126" s="313"/>
      <c r="AC126" s="313"/>
      <c r="AD126" s="313"/>
      <c r="AE126" s="313"/>
      <c r="AF126" s="314"/>
    </row>
    <row r="127" spans="1:32" ht="60" customHeight="1" x14ac:dyDescent="0.25">
      <c r="A127" s="349"/>
      <c r="B127" s="348"/>
      <c r="C127" s="308" t="s">
        <v>1610</v>
      </c>
      <c r="D127" s="304">
        <v>55</v>
      </c>
      <c r="E127" s="305">
        <v>231</v>
      </c>
      <c r="F127" s="30" t="s">
        <v>1605</v>
      </c>
      <c r="G127" s="30" t="s">
        <v>23</v>
      </c>
      <c r="H127" s="306">
        <v>108.7</v>
      </c>
      <c r="I127" s="307">
        <v>108.7</v>
      </c>
      <c r="J127" s="307"/>
      <c r="K127" s="307">
        <v>108.7</v>
      </c>
      <c r="L127" s="307">
        <v>0</v>
      </c>
      <c r="M127" s="348"/>
      <c r="N127" s="348"/>
      <c r="O127" s="348"/>
      <c r="P127" s="518"/>
      <c r="Q127" s="514"/>
      <c r="R127" s="514"/>
      <c r="S127" s="522"/>
      <c r="T127" s="532" t="s">
        <v>71</v>
      </c>
      <c r="U127" s="528" t="s">
        <v>542</v>
      </c>
      <c r="V127" s="528"/>
      <c r="W127" s="528"/>
      <c r="X127" s="528"/>
      <c r="Y127" s="312"/>
      <c r="Z127" s="312">
        <v>8</v>
      </c>
      <c r="AA127" s="313">
        <v>96</v>
      </c>
      <c r="AB127" s="313">
        <v>108.7</v>
      </c>
      <c r="AC127" s="313">
        <v>-12.700000000000003</v>
      </c>
      <c r="AD127" s="313" t="s">
        <v>72</v>
      </c>
      <c r="AE127" s="312" t="s">
        <v>1677</v>
      </c>
      <c r="AF127" s="314"/>
    </row>
    <row r="128" spans="1:32" ht="60" customHeight="1" x14ac:dyDescent="0.25">
      <c r="A128" s="349"/>
      <c r="B128" s="348"/>
      <c r="C128" s="512" t="s">
        <v>1614</v>
      </c>
      <c r="D128" s="304">
        <v>62</v>
      </c>
      <c r="E128" s="305">
        <v>78</v>
      </c>
      <c r="F128" s="30" t="s">
        <v>1605</v>
      </c>
      <c r="G128" s="30" t="s">
        <v>23</v>
      </c>
      <c r="H128" s="306">
        <v>26.1</v>
      </c>
      <c r="I128" s="307">
        <v>26.1</v>
      </c>
      <c r="J128" s="307"/>
      <c r="K128" s="307">
        <v>26.1</v>
      </c>
      <c r="L128" s="307">
        <v>0</v>
      </c>
      <c r="M128" s="348"/>
      <c r="N128" s="348"/>
      <c r="O128" s="348"/>
      <c r="P128" s="518"/>
      <c r="Q128" s="514"/>
      <c r="R128" s="514"/>
      <c r="S128" s="522"/>
      <c r="T128" s="532"/>
      <c r="U128" s="528"/>
      <c r="V128" s="528"/>
      <c r="W128" s="528"/>
      <c r="X128" s="528"/>
      <c r="Y128" s="312"/>
      <c r="Z128" s="312">
        <v>4</v>
      </c>
      <c r="AA128" s="313">
        <v>144</v>
      </c>
      <c r="AB128" s="313">
        <v>26.1</v>
      </c>
      <c r="AC128" s="313">
        <v>117.9</v>
      </c>
      <c r="AD128" s="313" t="s">
        <v>43</v>
      </c>
      <c r="AE128" s="312" t="s">
        <v>1678</v>
      </c>
      <c r="AF128" s="314"/>
    </row>
    <row r="129" spans="1:32" ht="60" customHeight="1" x14ac:dyDescent="0.25">
      <c r="A129" s="349"/>
      <c r="B129" s="348"/>
      <c r="C129" s="512"/>
      <c r="D129" s="304">
        <v>62</v>
      </c>
      <c r="E129" s="305">
        <v>79</v>
      </c>
      <c r="F129" s="30" t="s">
        <v>1605</v>
      </c>
      <c r="G129" s="30" t="s">
        <v>23</v>
      </c>
      <c r="H129" s="306">
        <v>214.8</v>
      </c>
      <c r="I129" s="307">
        <v>209.8</v>
      </c>
      <c r="J129" s="307">
        <v>5</v>
      </c>
      <c r="K129" s="307">
        <v>214.8</v>
      </c>
      <c r="L129" s="307">
        <v>0</v>
      </c>
      <c r="M129" s="348"/>
      <c r="N129" s="348"/>
      <c r="O129" s="348"/>
      <c r="P129" s="518"/>
      <c r="Q129" s="514"/>
      <c r="R129" s="514"/>
      <c r="S129" s="522"/>
      <c r="T129" s="532"/>
      <c r="U129" s="528"/>
      <c r="V129" s="528"/>
      <c r="W129" s="528"/>
      <c r="X129" s="528"/>
      <c r="Y129" s="312"/>
      <c r="Z129" s="312">
        <v>4</v>
      </c>
      <c r="AA129" s="313">
        <v>144</v>
      </c>
      <c r="AB129" s="313">
        <v>214.8</v>
      </c>
      <c r="AC129" s="313">
        <v>-70.800000000000011</v>
      </c>
      <c r="AD129" s="313" t="s">
        <v>43</v>
      </c>
      <c r="AE129" s="312" t="s">
        <v>1678</v>
      </c>
      <c r="AF129" s="314"/>
    </row>
    <row r="130" spans="1:32" ht="60" customHeight="1" x14ac:dyDescent="0.25">
      <c r="A130" s="349"/>
      <c r="B130" s="348"/>
      <c r="C130" s="512" t="s">
        <v>1612</v>
      </c>
      <c r="D130" s="304">
        <v>63</v>
      </c>
      <c r="E130" s="305">
        <v>71</v>
      </c>
      <c r="F130" s="30" t="s">
        <v>1605</v>
      </c>
      <c r="G130" s="30" t="s">
        <v>23</v>
      </c>
      <c r="H130" s="306">
        <v>192.7</v>
      </c>
      <c r="I130" s="307">
        <v>192.7</v>
      </c>
      <c r="J130" s="307"/>
      <c r="K130" s="307">
        <v>192.7</v>
      </c>
      <c r="L130" s="307">
        <v>0</v>
      </c>
      <c r="M130" s="348"/>
      <c r="N130" s="348"/>
      <c r="O130" s="348"/>
      <c r="P130" s="518"/>
      <c r="Q130" s="514"/>
      <c r="R130" s="514"/>
      <c r="S130" s="522"/>
      <c r="T130" s="532"/>
      <c r="U130" s="528"/>
      <c r="V130" s="528"/>
      <c r="W130" s="528"/>
      <c r="X130" s="528"/>
      <c r="Y130" s="312"/>
      <c r="Z130" s="312">
        <v>4</v>
      </c>
      <c r="AA130" s="313">
        <v>144</v>
      </c>
      <c r="AB130" s="313">
        <v>192.7</v>
      </c>
      <c r="AC130" s="313">
        <v>-48.699999999999989</v>
      </c>
      <c r="AD130" s="313" t="s">
        <v>43</v>
      </c>
      <c r="AE130" s="312" t="s">
        <v>1678</v>
      </c>
      <c r="AF130" s="314"/>
    </row>
    <row r="131" spans="1:32" ht="60" customHeight="1" x14ac:dyDescent="0.25">
      <c r="A131" s="349"/>
      <c r="B131" s="348"/>
      <c r="C131" s="512"/>
      <c r="D131" s="304">
        <v>63</v>
      </c>
      <c r="E131" s="305">
        <v>70</v>
      </c>
      <c r="F131" s="30" t="s">
        <v>1605</v>
      </c>
      <c r="G131" s="30" t="s">
        <v>23</v>
      </c>
      <c r="H131" s="306">
        <v>49.1</v>
      </c>
      <c r="I131" s="307">
        <v>49.1</v>
      </c>
      <c r="J131" s="307"/>
      <c r="K131" s="307">
        <v>49.1</v>
      </c>
      <c r="L131" s="307">
        <v>0</v>
      </c>
      <c r="M131" s="348"/>
      <c r="N131" s="348"/>
      <c r="O131" s="348"/>
      <c r="P131" s="518"/>
      <c r="Q131" s="514"/>
      <c r="R131" s="514"/>
      <c r="S131" s="522"/>
      <c r="T131" s="314"/>
      <c r="U131" s="313"/>
      <c r="V131" s="313"/>
      <c r="W131" s="313"/>
      <c r="X131" s="313"/>
      <c r="Y131" s="312"/>
      <c r="Z131" s="312"/>
      <c r="AA131" s="313"/>
      <c r="AB131" s="313"/>
      <c r="AC131" s="313"/>
      <c r="AD131" s="313"/>
      <c r="AE131" s="312"/>
      <c r="AF131" s="314"/>
    </row>
    <row r="132" spans="1:32" ht="60" customHeight="1" x14ac:dyDescent="0.25">
      <c r="A132" s="349"/>
      <c r="B132" s="348"/>
      <c r="C132" s="512" t="s">
        <v>1642</v>
      </c>
      <c r="D132" s="304">
        <v>54</v>
      </c>
      <c r="E132" s="305">
        <v>12</v>
      </c>
      <c r="F132" s="30" t="s">
        <v>1605</v>
      </c>
      <c r="G132" s="30" t="s">
        <v>23</v>
      </c>
      <c r="H132" s="306">
        <v>21.4</v>
      </c>
      <c r="I132" s="307">
        <v>21.4</v>
      </c>
      <c r="J132" s="307">
        <v>0</v>
      </c>
      <c r="K132" s="307">
        <v>21.4</v>
      </c>
      <c r="L132" s="307">
        <v>0</v>
      </c>
      <c r="M132" s="348"/>
      <c r="N132" s="348"/>
      <c r="O132" s="348"/>
      <c r="P132" s="518"/>
      <c r="Q132" s="514"/>
      <c r="R132" s="514"/>
      <c r="S132" s="522"/>
      <c r="T132" s="313"/>
      <c r="U132" s="313"/>
      <c r="V132" s="313"/>
      <c r="W132" s="313"/>
      <c r="X132" s="313"/>
      <c r="Y132" s="312"/>
      <c r="Z132" s="312"/>
      <c r="AA132" s="313"/>
      <c r="AB132" s="313"/>
      <c r="AC132" s="313"/>
      <c r="AD132" s="313"/>
      <c r="AE132" s="312"/>
      <c r="AF132" s="314"/>
    </row>
    <row r="133" spans="1:32" ht="60" customHeight="1" x14ac:dyDescent="0.25">
      <c r="A133" s="349"/>
      <c r="B133" s="348"/>
      <c r="C133" s="512"/>
      <c r="D133" s="304">
        <v>54</v>
      </c>
      <c r="E133" s="305">
        <v>1</v>
      </c>
      <c r="F133" s="30" t="s">
        <v>1605</v>
      </c>
      <c r="G133" s="30" t="s">
        <v>23</v>
      </c>
      <c r="H133" s="306">
        <v>166.4</v>
      </c>
      <c r="I133" s="307">
        <v>166.4</v>
      </c>
      <c r="J133" s="307">
        <v>0</v>
      </c>
      <c r="K133" s="307">
        <v>166.4</v>
      </c>
      <c r="L133" s="307">
        <v>0</v>
      </c>
      <c r="M133" s="348"/>
      <c r="N133" s="348"/>
      <c r="O133" s="348"/>
      <c r="P133" s="519"/>
      <c r="Q133" s="520"/>
      <c r="R133" s="520"/>
      <c r="S133" s="523"/>
      <c r="T133" s="313"/>
      <c r="U133" s="313"/>
      <c r="V133" s="313"/>
      <c r="W133" s="313"/>
      <c r="X133" s="313"/>
      <c r="Y133" s="312"/>
      <c r="Z133" s="312"/>
      <c r="AA133" s="313"/>
      <c r="AB133" s="313"/>
      <c r="AC133" s="313"/>
      <c r="AD133" s="313"/>
      <c r="AE133" s="312"/>
      <c r="AF133" s="314"/>
    </row>
    <row r="134" spans="1:32" ht="60" customHeight="1" x14ac:dyDescent="0.25">
      <c r="A134" s="349">
        <v>16</v>
      </c>
      <c r="B134" s="348" t="s">
        <v>1679</v>
      </c>
      <c r="C134" s="512" t="s">
        <v>33</v>
      </c>
      <c r="D134" s="304">
        <v>54</v>
      </c>
      <c r="E134" s="305">
        <v>139</v>
      </c>
      <c r="F134" s="30" t="s">
        <v>1605</v>
      </c>
      <c r="G134" s="30" t="s">
        <v>23</v>
      </c>
      <c r="H134" s="306">
        <v>12.9</v>
      </c>
      <c r="I134" s="307">
        <v>12.9</v>
      </c>
      <c r="J134" s="307">
        <v>0</v>
      </c>
      <c r="K134" s="307">
        <v>12.9</v>
      </c>
      <c r="L134" s="307">
        <v>0</v>
      </c>
      <c r="M134" s="348" t="s">
        <v>1680</v>
      </c>
      <c r="N134" s="348" t="s">
        <v>1681</v>
      </c>
      <c r="O134" s="348" t="s">
        <v>1608</v>
      </c>
      <c r="P134" s="517">
        <v>4024</v>
      </c>
      <c r="Q134" s="513">
        <v>575.79999999999995</v>
      </c>
      <c r="R134" s="513">
        <v>3448.2</v>
      </c>
      <c r="S134" s="521"/>
      <c r="T134" s="314"/>
      <c r="U134" s="313"/>
      <c r="V134" s="313"/>
      <c r="W134" s="313"/>
      <c r="X134" s="313"/>
      <c r="Y134" s="312"/>
      <c r="Z134" s="312"/>
      <c r="AA134" s="313"/>
      <c r="AB134" s="313"/>
      <c r="AC134" s="313"/>
      <c r="AD134" s="313"/>
      <c r="AE134" s="312"/>
      <c r="AF134" s="314"/>
    </row>
    <row r="135" spans="1:32" ht="60" customHeight="1" x14ac:dyDescent="0.25">
      <c r="A135" s="349"/>
      <c r="B135" s="348"/>
      <c r="C135" s="512"/>
      <c r="D135" s="304">
        <v>54</v>
      </c>
      <c r="E135" s="305">
        <v>138</v>
      </c>
      <c r="F135" s="30" t="s">
        <v>1605</v>
      </c>
      <c r="G135" s="30" t="s">
        <v>23</v>
      </c>
      <c r="H135" s="306">
        <v>69.3</v>
      </c>
      <c r="I135" s="307">
        <v>69.3</v>
      </c>
      <c r="J135" s="307">
        <v>0</v>
      </c>
      <c r="K135" s="307">
        <v>69.3</v>
      </c>
      <c r="L135" s="307">
        <v>0</v>
      </c>
      <c r="M135" s="348"/>
      <c r="N135" s="348"/>
      <c r="O135" s="348"/>
      <c r="P135" s="518"/>
      <c r="Q135" s="514"/>
      <c r="R135" s="514"/>
      <c r="S135" s="522"/>
      <c r="T135" s="314" t="s">
        <v>82</v>
      </c>
      <c r="U135" s="313" t="s">
        <v>83</v>
      </c>
      <c r="V135" s="313" t="s">
        <v>84</v>
      </c>
      <c r="W135" s="313" t="s">
        <v>28</v>
      </c>
      <c r="X135" s="313" t="s">
        <v>29</v>
      </c>
      <c r="Y135" s="312">
        <v>31</v>
      </c>
      <c r="Z135" s="312">
        <v>615</v>
      </c>
      <c r="AA135" s="313">
        <v>122.8</v>
      </c>
      <c r="AB135" s="313">
        <v>69.3</v>
      </c>
      <c r="AC135" s="313">
        <v>0</v>
      </c>
      <c r="AD135" s="313"/>
      <c r="AE135" s="313"/>
      <c r="AF135" s="314" t="s">
        <v>1104</v>
      </c>
    </row>
    <row r="136" spans="1:32" ht="60" customHeight="1" x14ac:dyDescent="0.25">
      <c r="A136" s="349"/>
      <c r="B136" s="348"/>
      <c r="C136" s="308" t="s">
        <v>1614</v>
      </c>
      <c r="D136" s="304">
        <v>62</v>
      </c>
      <c r="E136" s="305">
        <v>59</v>
      </c>
      <c r="F136" s="30" t="s">
        <v>1605</v>
      </c>
      <c r="G136" s="30" t="s">
        <v>23</v>
      </c>
      <c r="H136" s="306">
        <v>240.3</v>
      </c>
      <c r="I136" s="307">
        <v>201.7</v>
      </c>
      <c r="J136" s="307">
        <v>38.6</v>
      </c>
      <c r="K136" s="307">
        <v>240.29999999999998</v>
      </c>
      <c r="L136" s="307">
        <v>0</v>
      </c>
      <c r="M136" s="348"/>
      <c r="N136" s="348"/>
      <c r="O136" s="348"/>
      <c r="P136" s="518"/>
      <c r="Q136" s="514"/>
      <c r="R136" s="514"/>
      <c r="S136" s="522"/>
      <c r="T136" s="314" t="s">
        <v>82</v>
      </c>
      <c r="U136" s="313" t="s">
        <v>83</v>
      </c>
      <c r="V136" s="313" t="s">
        <v>84</v>
      </c>
      <c r="W136" s="313" t="s">
        <v>28</v>
      </c>
      <c r="X136" s="313" t="s">
        <v>29</v>
      </c>
      <c r="Y136" s="312">
        <v>31</v>
      </c>
      <c r="Z136" s="312">
        <v>615</v>
      </c>
      <c r="AA136" s="313">
        <v>122.8</v>
      </c>
      <c r="AB136" s="313">
        <v>240.29999999999998</v>
      </c>
      <c r="AC136" s="313">
        <v>0</v>
      </c>
      <c r="AD136" s="313"/>
      <c r="AE136" s="313"/>
      <c r="AF136" s="314" t="s">
        <v>1104</v>
      </c>
    </row>
    <row r="137" spans="1:32" ht="60" customHeight="1" x14ac:dyDescent="0.25">
      <c r="A137" s="349"/>
      <c r="B137" s="348"/>
      <c r="C137" s="308" t="s">
        <v>1614</v>
      </c>
      <c r="D137" s="304">
        <v>62</v>
      </c>
      <c r="E137" s="305">
        <v>85</v>
      </c>
      <c r="F137" s="30" t="s">
        <v>1605</v>
      </c>
      <c r="G137" s="30" t="s">
        <v>23</v>
      </c>
      <c r="H137" s="306">
        <v>180.6</v>
      </c>
      <c r="I137" s="307">
        <v>7.9</v>
      </c>
      <c r="J137" s="307">
        <v>0</v>
      </c>
      <c r="K137" s="307">
        <v>7.9</v>
      </c>
      <c r="L137" s="307">
        <v>172.7</v>
      </c>
      <c r="M137" s="348"/>
      <c r="N137" s="348"/>
      <c r="O137" s="348"/>
      <c r="P137" s="518"/>
      <c r="Q137" s="514"/>
      <c r="R137" s="514"/>
      <c r="S137" s="522"/>
      <c r="T137" s="314" t="s">
        <v>85</v>
      </c>
      <c r="U137" s="313" t="s">
        <v>86</v>
      </c>
      <c r="V137" s="313" t="s">
        <v>87</v>
      </c>
      <c r="W137" s="313" t="s">
        <v>28</v>
      </c>
      <c r="X137" s="313" t="s">
        <v>29</v>
      </c>
      <c r="Y137" s="312">
        <v>31</v>
      </c>
      <c r="Z137" s="312">
        <v>467</v>
      </c>
      <c r="AA137" s="313">
        <v>488.5</v>
      </c>
      <c r="AB137" s="313">
        <v>7.9</v>
      </c>
      <c r="AC137" s="313">
        <v>0</v>
      </c>
      <c r="AD137" s="313"/>
      <c r="AE137" s="313"/>
      <c r="AF137" s="314" t="s">
        <v>1629</v>
      </c>
    </row>
    <row r="138" spans="1:32" ht="60" customHeight="1" x14ac:dyDescent="0.25">
      <c r="A138" s="349"/>
      <c r="B138" s="348"/>
      <c r="C138" s="512" t="s">
        <v>1617</v>
      </c>
      <c r="D138" s="304">
        <v>55</v>
      </c>
      <c r="E138" s="305">
        <v>223</v>
      </c>
      <c r="F138" s="30" t="s">
        <v>1605</v>
      </c>
      <c r="G138" s="30" t="s">
        <v>23</v>
      </c>
      <c r="H138" s="306">
        <v>226.2</v>
      </c>
      <c r="I138" s="307">
        <v>226.2</v>
      </c>
      <c r="J138" s="307">
        <v>0</v>
      </c>
      <c r="K138" s="307">
        <v>226.2</v>
      </c>
      <c r="L138" s="307">
        <v>0</v>
      </c>
      <c r="M138" s="348"/>
      <c r="N138" s="348"/>
      <c r="O138" s="348"/>
      <c r="P138" s="518"/>
      <c r="Q138" s="514"/>
      <c r="R138" s="514"/>
      <c r="S138" s="522"/>
      <c r="T138" s="313" t="s">
        <v>554</v>
      </c>
      <c r="U138" s="313" t="s">
        <v>555</v>
      </c>
      <c r="V138" s="313" t="s">
        <v>98</v>
      </c>
      <c r="W138" s="313" t="s">
        <v>55</v>
      </c>
      <c r="X138" s="313"/>
      <c r="Y138" s="312"/>
      <c r="Z138" s="312">
        <v>8</v>
      </c>
      <c r="AA138" s="313">
        <v>216</v>
      </c>
      <c r="AB138" s="313">
        <v>226.2</v>
      </c>
      <c r="AC138" s="313">
        <v>-10.199999999999989</v>
      </c>
      <c r="AD138" s="313" t="s">
        <v>33</v>
      </c>
      <c r="AE138" s="312" t="s">
        <v>1682</v>
      </c>
      <c r="AF138" s="314"/>
    </row>
    <row r="139" spans="1:32" ht="60" customHeight="1" x14ac:dyDescent="0.25">
      <c r="A139" s="349"/>
      <c r="B139" s="348"/>
      <c r="C139" s="512"/>
      <c r="D139" s="304">
        <v>55</v>
      </c>
      <c r="E139" s="305">
        <v>224</v>
      </c>
      <c r="F139" s="30" t="s">
        <v>1605</v>
      </c>
      <c r="G139" s="30" t="s">
        <v>23</v>
      </c>
      <c r="H139" s="306">
        <v>19.2</v>
      </c>
      <c r="I139" s="307">
        <v>19.2</v>
      </c>
      <c r="J139" s="307">
        <v>0</v>
      </c>
      <c r="K139" s="307">
        <v>19.2</v>
      </c>
      <c r="L139" s="307">
        <v>0</v>
      </c>
      <c r="M139" s="348"/>
      <c r="N139" s="348"/>
      <c r="O139" s="348"/>
      <c r="P139" s="519"/>
      <c r="Q139" s="520"/>
      <c r="R139" s="520"/>
      <c r="S139" s="523"/>
      <c r="T139" s="313" t="s">
        <v>554</v>
      </c>
      <c r="U139" s="313" t="s">
        <v>555</v>
      </c>
      <c r="V139" s="313" t="s">
        <v>98</v>
      </c>
      <c r="W139" s="313" t="s">
        <v>55</v>
      </c>
      <c r="X139" s="313"/>
      <c r="Y139" s="312"/>
      <c r="Z139" s="312">
        <v>8</v>
      </c>
      <c r="AA139" s="313">
        <v>216</v>
      </c>
      <c r="AB139" s="313">
        <v>19.2</v>
      </c>
      <c r="AC139" s="313">
        <v>196.8</v>
      </c>
      <c r="AD139" s="313" t="s">
        <v>33</v>
      </c>
      <c r="AE139" s="312" t="s">
        <v>1682</v>
      </c>
      <c r="AF139" s="314"/>
    </row>
    <row r="140" spans="1:32" s="323" customFormat="1" ht="60" customHeight="1" x14ac:dyDescent="0.25">
      <c r="A140" s="349">
        <v>17</v>
      </c>
      <c r="B140" s="348" t="s">
        <v>1683</v>
      </c>
      <c r="C140" s="512" t="s">
        <v>33</v>
      </c>
      <c r="D140" s="304">
        <v>54</v>
      </c>
      <c r="E140" s="305">
        <v>168</v>
      </c>
      <c r="F140" s="30" t="s">
        <v>1605</v>
      </c>
      <c r="G140" s="30" t="s">
        <v>23</v>
      </c>
      <c r="H140" s="306">
        <v>14.9</v>
      </c>
      <c r="I140" s="307">
        <v>14.9</v>
      </c>
      <c r="J140" s="307">
        <v>0</v>
      </c>
      <c r="K140" s="307">
        <v>14.9</v>
      </c>
      <c r="L140" s="307">
        <v>0</v>
      </c>
      <c r="M140" s="348" t="s">
        <v>1684</v>
      </c>
      <c r="N140" s="348" t="s">
        <v>1685</v>
      </c>
      <c r="O140" s="348" t="s">
        <v>1608</v>
      </c>
      <c r="P140" s="517">
        <v>4822</v>
      </c>
      <c r="Q140" s="513">
        <v>1805.6</v>
      </c>
      <c r="R140" s="513">
        <v>3016.4</v>
      </c>
      <c r="S140" s="521"/>
      <c r="T140" s="313"/>
      <c r="U140" s="313"/>
      <c r="V140" s="313"/>
      <c r="W140" s="313"/>
      <c r="X140" s="313"/>
      <c r="Y140" s="312"/>
      <c r="Z140" s="312"/>
      <c r="AA140" s="313"/>
      <c r="AB140" s="313"/>
      <c r="AC140" s="313"/>
      <c r="AD140" s="313"/>
      <c r="AE140" s="312"/>
      <c r="AF140" s="314"/>
    </row>
    <row r="141" spans="1:32" ht="60" customHeight="1" x14ac:dyDescent="0.25">
      <c r="A141" s="349"/>
      <c r="B141" s="348"/>
      <c r="C141" s="512"/>
      <c r="D141" s="304">
        <v>54</v>
      </c>
      <c r="E141" s="305">
        <v>167</v>
      </c>
      <c r="F141" s="30" t="s">
        <v>1605</v>
      </c>
      <c r="G141" s="30" t="s">
        <v>23</v>
      </c>
      <c r="H141" s="306">
        <v>149.4</v>
      </c>
      <c r="I141" s="307">
        <v>149.4</v>
      </c>
      <c r="J141" s="307">
        <v>0</v>
      </c>
      <c r="K141" s="307">
        <v>149.4</v>
      </c>
      <c r="L141" s="307">
        <v>0</v>
      </c>
      <c r="M141" s="348"/>
      <c r="N141" s="348"/>
      <c r="O141" s="348"/>
      <c r="P141" s="518"/>
      <c r="Q141" s="514"/>
      <c r="R141" s="514"/>
      <c r="S141" s="522"/>
      <c r="T141" s="314" t="s">
        <v>88</v>
      </c>
      <c r="U141" s="313" t="s">
        <v>89</v>
      </c>
      <c r="V141" s="313" t="s">
        <v>90</v>
      </c>
      <c r="W141" s="313" t="s">
        <v>28</v>
      </c>
      <c r="X141" s="313" t="s">
        <v>29</v>
      </c>
      <c r="Y141" s="312">
        <v>31</v>
      </c>
      <c r="Z141" s="312">
        <v>492</v>
      </c>
      <c r="AA141" s="313">
        <v>272.5</v>
      </c>
      <c r="AB141" s="313" t="e">
        <v>#REF!</v>
      </c>
      <c r="AC141" s="313">
        <v>171.7</v>
      </c>
      <c r="AD141" s="313"/>
      <c r="AE141" s="313"/>
      <c r="AF141" s="314" t="s">
        <v>1104</v>
      </c>
    </row>
    <row r="142" spans="1:32" ht="60" customHeight="1" x14ac:dyDescent="0.25">
      <c r="A142" s="349"/>
      <c r="B142" s="348"/>
      <c r="C142" s="512" t="s">
        <v>1617</v>
      </c>
      <c r="D142" s="304">
        <v>55</v>
      </c>
      <c r="E142" s="305">
        <v>215</v>
      </c>
      <c r="F142" s="30" t="s">
        <v>1605</v>
      </c>
      <c r="G142" s="30" t="s">
        <v>23</v>
      </c>
      <c r="H142" s="306">
        <v>70.2</v>
      </c>
      <c r="I142" s="307">
        <v>70.2</v>
      </c>
      <c r="J142" s="307">
        <v>0</v>
      </c>
      <c r="K142" s="307">
        <v>70.2</v>
      </c>
      <c r="L142" s="307">
        <v>0</v>
      </c>
      <c r="M142" s="348"/>
      <c r="N142" s="348"/>
      <c r="O142" s="348"/>
      <c r="P142" s="518"/>
      <c r="Q142" s="514"/>
      <c r="R142" s="514"/>
      <c r="S142" s="522"/>
      <c r="T142" s="313" t="s">
        <v>91</v>
      </c>
      <c r="U142" s="313" t="s">
        <v>550</v>
      </c>
      <c r="V142" s="313"/>
      <c r="W142" s="313"/>
      <c r="X142" s="313"/>
      <c r="Y142" s="312"/>
      <c r="Z142" s="312">
        <v>3</v>
      </c>
      <c r="AA142" s="313">
        <v>360</v>
      </c>
      <c r="AB142" s="313">
        <v>70.2</v>
      </c>
      <c r="AC142" s="313">
        <v>289.8</v>
      </c>
      <c r="AD142" s="313" t="s">
        <v>43</v>
      </c>
      <c r="AE142" s="312" t="s">
        <v>1686</v>
      </c>
      <c r="AF142" s="314"/>
    </row>
    <row r="143" spans="1:32" ht="60" customHeight="1" x14ac:dyDescent="0.25">
      <c r="A143" s="349"/>
      <c r="B143" s="348"/>
      <c r="C143" s="512"/>
      <c r="D143" s="304">
        <v>55</v>
      </c>
      <c r="E143" s="305">
        <v>216</v>
      </c>
      <c r="F143" s="30" t="s">
        <v>1605</v>
      </c>
      <c r="G143" s="30" t="s">
        <v>23</v>
      </c>
      <c r="H143" s="306">
        <v>89.9</v>
      </c>
      <c r="I143" s="307">
        <v>89.9</v>
      </c>
      <c r="J143" s="307">
        <v>0</v>
      </c>
      <c r="K143" s="307">
        <v>89.9</v>
      </c>
      <c r="L143" s="307">
        <v>0</v>
      </c>
      <c r="M143" s="348"/>
      <c r="N143" s="348"/>
      <c r="O143" s="348"/>
      <c r="P143" s="518"/>
      <c r="Q143" s="514"/>
      <c r="R143" s="514"/>
      <c r="S143" s="522"/>
      <c r="T143" s="313" t="s">
        <v>91</v>
      </c>
      <c r="U143" s="313" t="s">
        <v>550</v>
      </c>
      <c r="V143" s="313"/>
      <c r="W143" s="313"/>
      <c r="X143" s="313"/>
      <c r="Y143" s="312"/>
      <c r="Z143" s="312">
        <v>3</v>
      </c>
      <c r="AA143" s="313">
        <v>360</v>
      </c>
      <c r="AB143" s="313">
        <v>89.9</v>
      </c>
      <c r="AC143" s="313">
        <v>270.10000000000002</v>
      </c>
      <c r="AD143" s="313" t="s">
        <v>43</v>
      </c>
      <c r="AE143" s="312" t="s">
        <v>1686</v>
      </c>
      <c r="AF143" s="314"/>
    </row>
    <row r="144" spans="1:32" ht="60" customHeight="1" x14ac:dyDescent="0.25">
      <c r="A144" s="349"/>
      <c r="B144" s="348"/>
      <c r="C144" s="512" t="s">
        <v>1610</v>
      </c>
      <c r="D144" s="304">
        <v>55</v>
      </c>
      <c r="E144" s="305">
        <v>353</v>
      </c>
      <c r="F144" s="30" t="s">
        <v>1605</v>
      </c>
      <c r="G144" s="30" t="s">
        <v>23</v>
      </c>
      <c r="H144" s="306">
        <v>262.8</v>
      </c>
      <c r="I144" s="307">
        <v>262.8</v>
      </c>
      <c r="J144" s="307"/>
      <c r="K144" s="307">
        <v>262.8</v>
      </c>
      <c r="L144" s="307">
        <v>0</v>
      </c>
      <c r="M144" s="348"/>
      <c r="N144" s="348"/>
      <c r="O144" s="348"/>
      <c r="P144" s="518"/>
      <c r="Q144" s="514"/>
      <c r="R144" s="514"/>
      <c r="S144" s="522"/>
      <c r="T144" s="313"/>
      <c r="U144" s="313"/>
      <c r="V144" s="313"/>
      <c r="W144" s="313"/>
      <c r="X144" s="313"/>
      <c r="Y144" s="312"/>
      <c r="Z144" s="312"/>
      <c r="AA144" s="313"/>
      <c r="AB144" s="313"/>
      <c r="AC144" s="313"/>
      <c r="AD144" s="313"/>
      <c r="AE144" s="312"/>
      <c r="AF144" s="314"/>
    </row>
    <row r="145" spans="1:32" ht="60" customHeight="1" x14ac:dyDescent="0.25">
      <c r="A145" s="349"/>
      <c r="B145" s="348"/>
      <c r="C145" s="512"/>
      <c r="D145" s="304">
        <v>55</v>
      </c>
      <c r="E145" s="305">
        <v>352</v>
      </c>
      <c r="F145" s="30" t="s">
        <v>1605</v>
      </c>
      <c r="G145" s="30" t="s">
        <v>23</v>
      </c>
      <c r="H145" s="306">
        <v>18.5</v>
      </c>
      <c r="I145" s="307">
        <v>18.5</v>
      </c>
      <c r="J145" s="307"/>
      <c r="K145" s="307">
        <v>18.5</v>
      </c>
      <c r="L145" s="307">
        <v>0</v>
      </c>
      <c r="M145" s="348"/>
      <c r="N145" s="348"/>
      <c r="O145" s="348"/>
      <c r="P145" s="518"/>
      <c r="Q145" s="514"/>
      <c r="R145" s="514"/>
      <c r="S145" s="522"/>
      <c r="T145" s="314" t="s">
        <v>92</v>
      </c>
      <c r="U145" s="313" t="s">
        <v>93</v>
      </c>
      <c r="V145" s="313" t="s">
        <v>94</v>
      </c>
      <c r="W145" s="313" t="s">
        <v>28</v>
      </c>
      <c r="X145" s="313" t="s">
        <v>29</v>
      </c>
      <c r="Y145" s="312">
        <v>31</v>
      </c>
      <c r="Z145" s="312">
        <v>675</v>
      </c>
      <c r="AA145" s="313">
        <v>157.4</v>
      </c>
      <c r="AB145" s="313">
        <v>18.5</v>
      </c>
      <c r="AC145" s="313">
        <v>0</v>
      </c>
      <c r="AD145" s="313"/>
      <c r="AE145" s="313"/>
      <c r="AF145" s="314" t="s">
        <v>1104</v>
      </c>
    </row>
    <row r="146" spans="1:32" ht="60" customHeight="1" x14ac:dyDescent="0.25">
      <c r="A146" s="349"/>
      <c r="B146" s="348"/>
      <c r="C146" s="512"/>
      <c r="D146" s="304">
        <v>55</v>
      </c>
      <c r="E146" s="305">
        <v>354</v>
      </c>
      <c r="F146" s="30" t="s">
        <v>1605</v>
      </c>
      <c r="G146" s="30" t="s">
        <v>23</v>
      </c>
      <c r="H146" s="306">
        <v>8.8000000000000007</v>
      </c>
      <c r="I146" s="307">
        <v>8.8000000000000007</v>
      </c>
      <c r="J146" s="307"/>
      <c r="K146" s="307">
        <v>8.8000000000000007</v>
      </c>
      <c r="L146" s="307">
        <v>0</v>
      </c>
      <c r="M146" s="348"/>
      <c r="N146" s="348"/>
      <c r="O146" s="348"/>
      <c r="P146" s="518"/>
      <c r="Q146" s="514"/>
      <c r="R146" s="514"/>
      <c r="S146" s="522"/>
      <c r="T146" s="314"/>
      <c r="U146" s="313"/>
      <c r="V146" s="313"/>
      <c r="W146" s="313"/>
      <c r="X146" s="313"/>
      <c r="Y146" s="312"/>
      <c r="Z146" s="312"/>
      <c r="AA146" s="313"/>
      <c r="AB146" s="313"/>
      <c r="AC146" s="313"/>
      <c r="AD146" s="313"/>
      <c r="AE146" s="313"/>
      <c r="AF146" s="314"/>
    </row>
    <row r="147" spans="1:32" ht="60" customHeight="1" x14ac:dyDescent="0.25">
      <c r="A147" s="349"/>
      <c r="B147" s="348"/>
      <c r="C147" s="512" t="s">
        <v>1612</v>
      </c>
      <c r="D147" s="304">
        <v>55</v>
      </c>
      <c r="E147" s="305">
        <v>495</v>
      </c>
      <c r="F147" s="30" t="s">
        <v>1605</v>
      </c>
      <c r="G147" s="30" t="s">
        <v>23</v>
      </c>
      <c r="H147" s="306">
        <v>184.2</v>
      </c>
      <c r="I147" s="307">
        <v>184.2</v>
      </c>
      <c r="J147" s="307">
        <v>0</v>
      </c>
      <c r="K147" s="307">
        <v>184.2</v>
      </c>
      <c r="L147" s="307">
        <v>0</v>
      </c>
      <c r="M147" s="348"/>
      <c r="N147" s="348"/>
      <c r="O147" s="348"/>
      <c r="P147" s="518"/>
      <c r="Q147" s="514"/>
      <c r="R147" s="514"/>
      <c r="S147" s="522"/>
      <c r="T147" s="313" t="s">
        <v>551</v>
      </c>
      <c r="U147" s="313" t="s">
        <v>552</v>
      </c>
      <c r="V147" s="313"/>
      <c r="W147" s="313"/>
      <c r="X147" s="313"/>
      <c r="Y147" s="312"/>
      <c r="Z147" s="312">
        <v>11</v>
      </c>
      <c r="AA147" s="313">
        <v>216</v>
      </c>
      <c r="AB147" s="313">
        <v>184.2</v>
      </c>
      <c r="AC147" s="313">
        <v>31.800000000000011</v>
      </c>
      <c r="AD147" s="313" t="s">
        <v>43</v>
      </c>
      <c r="AE147" s="312" t="s">
        <v>1687</v>
      </c>
      <c r="AF147" s="314"/>
    </row>
    <row r="148" spans="1:32" ht="60" customHeight="1" x14ac:dyDescent="0.25">
      <c r="A148" s="349"/>
      <c r="B148" s="348"/>
      <c r="C148" s="512"/>
      <c r="D148" s="304">
        <v>55</v>
      </c>
      <c r="E148" s="305">
        <v>494</v>
      </c>
      <c r="F148" s="30" t="s">
        <v>1605</v>
      </c>
      <c r="G148" s="30" t="s">
        <v>23</v>
      </c>
      <c r="H148" s="306">
        <v>35.700000000000003</v>
      </c>
      <c r="I148" s="307">
        <v>35.700000000000003</v>
      </c>
      <c r="J148" s="307">
        <v>0</v>
      </c>
      <c r="K148" s="307">
        <v>35.700000000000003</v>
      </c>
      <c r="L148" s="307">
        <v>0</v>
      </c>
      <c r="M148" s="348"/>
      <c r="N148" s="348"/>
      <c r="O148" s="348"/>
      <c r="P148" s="518"/>
      <c r="Q148" s="514"/>
      <c r="R148" s="514"/>
      <c r="S148" s="522"/>
      <c r="T148" s="313"/>
      <c r="U148" s="313"/>
      <c r="V148" s="313"/>
      <c r="W148" s="313"/>
      <c r="X148" s="313"/>
      <c r="Y148" s="312"/>
      <c r="Z148" s="312"/>
      <c r="AA148" s="313"/>
      <c r="AB148" s="313"/>
      <c r="AC148" s="313"/>
      <c r="AD148" s="313"/>
      <c r="AE148" s="312"/>
      <c r="AF148" s="314"/>
    </row>
    <row r="149" spans="1:32" ht="60" customHeight="1" x14ac:dyDescent="0.25">
      <c r="A149" s="349"/>
      <c r="B149" s="348"/>
      <c r="C149" s="308" t="s">
        <v>1614</v>
      </c>
      <c r="D149" s="304">
        <v>62</v>
      </c>
      <c r="E149" s="305">
        <v>35</v>
      </c>
      <c r="F149" s="30" t="s">
        <v>1605</v>
      </c>
      <c r="G149" s="30" t="s">
        <v>23</v>
      </c>
      <c r="H149" s="306">
        <v>338.9</v>
      </c>
      <c r="I149" s="307">
        <v>338.9</v>
      </c>
      <c r="J149" s="307">
        <v>0</v>
      </c>
      <c r="K149" s="307">
        <v>338.9</v>
      </c>
      <c r="L149" s="307">
        <v>0</v>
      </c>
      <c r="M149" s="348"/>
      <c r="N149" s="348"/>
      <c r="O149" s="348"/>
      <c r="P149" s="518"/>
      <c r="Q149" s="514"/>
      <c r="R149" s="514"/>
      <c r="S149" s="522"/>
      <c r="T149" s="314" t="s">
        <v>95</v>
      </c>
      <c r="U149" s="313" t="s">
        <v>96</v>
      </c>
      <c r="V149" s="313" t="s">
        <v>97</v>
      </c>
      <c r="W149" s="313" t="s">
        <v>28</v>
      </c>
      <c r="X149" s="313" t="s">
        <v>29</v>
      </c>
      <c r="Y149" s="312">
        <v>37</v>
      </c>
      <c r="Z149" s="312">
        <v>14</v>
      </c>
      <c r="AA149" s="313">
        <v>295.7</v>
      </c>
      <c r="AB149" s="313">
        <v>338.9</v>
      </c>
      <c r="AC149" s="313">
        <v>0</v>
      </c>
      <c r="AD149" s="313"/>
      <c r="AE149" s="313"/>
      <c r="AF149" s="314" t="s">
        <v>1104</v>
      </c>
    </row>
    <row r="150" spans="1:32" ht="60" customHeight="1" x14ac:dyDescent="0.25">
      <c r="A150" s="349"/>
      <c r="B150" s="348"/>
      <c r="C150" s="308" t="s">
        <v>1614</v>
      </c>
      <c r="D150" s="304">
        <v>62</v>
      </c>
      <c r="E150" s="305">
        <v>57</v>
      </c>
      <c r="F150" s="30" t="s">
        <v>1605</v>
      </c>
      <c r="G150" s="30" t="s">
        <v>23</v>
      </c>
      <c r="H150" s="306">
        <v>295</v>
      </c>
      <c r="I150" s="307">
        <v>261.3</v>
      </c>
      <c r="J150" s="307">
        <v>33.700000000000003</v>
      </c>
      <c r="K150" s="307">
        <v>295</v>
      </c>
      <c r="L150" s="307">
        <v>0</v>
      </c>
      <c r="M150" s="348"/>
      <c r="N150" s="348"/>
      <c r="O150" s="348"/>
      <c r="P150" s="518"/>
      <c r="Q150" s="514"/>
      <c r="R150" s="514"/>
      <c r="S150" s="522"/>
      <c r="T150" s="314" t="s">
        <v>95</v>
      </c>
      <c r="U150" s="313" t="s">
        <v>96</v>
      </c>
      <c r="V150" s="313" t="s">
        <v>97</v>
      </c>
      <c r="W150" s="313" t="s">
        <v>28</v>
      </c>
      <c r="X150" s="313" t="s">
        <v>29</v>
      </c>
      <c r="Y150" s="312">
        <v>37</v>
      </c>
      <c r="Z150" s="312">
        <v>14</v>
      </c>
      <c r="AA150" s="313">
        <v>295.7</v>
      </c>
      <c r="AB150" s="313">
        <v>295</v>
      </c>
      <c r="AC150" s="313">
        <v>0</v>
      </c>
      <c r="AD150" s="313"/>
      <c r="AE150" s="313"/>
      <c r="AF150" s="314" t="s">
        <v>1104</v>
      </c>
    </row>
    <row r="151" spans="1:32" ht="60" customHeight="1" x14ac:dyDescent="0.25">
      <c r="A151" s="349"/>
      <c r="B151" s="348"/>
      <c r="C151" s="308" t="s">
        <v>1615</v>
      </c>
      <c r="D151" s="304">
        <v>63</v>
      </c>
      <c r="E151" s="305">
        <v>172</v>
      </c>
      <c r="F151" s="30" t="s">
        <v>1605</v>
      </c>
      <c r="G151" s="30" t="s">
        <v>23</v>
      </c>
      <c r="H151" s="306">
        <v>129.30000000000001</v>
      </c>
      <c r="I151" s="307">
        <v>129.30000000000001</v>
      </c>
      <c r="J151" s="307">
        <v>0</v>
      </c>
      <c r="K151" s="307">
        <v>129.30000000000001</v>
      </c>
      <c r="L151" s="307">
        <v>0</v>
      </c>
      <c r="M151" s="348"/>
      <c r="N151" s="348"/>
      <c r="O151" s="348"/>
      <c r="P151" s="518"/>
      <c r="Q151" s="514"/>
      <c r="R151" s="514"/>
      <c r="S151" s="522"/>
      <c r="T151" s="313"/>
      <c r="U151" s="313"/>
      <c r="V151" s="313"/>
      <c r="W151" s="313"/>
      <c r="X151" s="313"/>
      <c r="Y151" s="312"/>
      <c r="Z151" s="312"/>
      <c r="AA151" s="313"/>
      <c r="AB151" s="313">
        <v>129.30000000000001</v>
      </c>
      <c r="AC151" s="313"/>
      <c r="AD151" s="313"/>
      <c r="AE151" s="312" t="s">
        <v>1688</v>
      </c>
      <c r="AF151" s="314"/>
    </row>
    <row r="152" spans="1:32" ht="60" customHeight="1" x14ac:dyDescent="0.25">
      <c r="A152" s="349"/>
      <c r="B152" s="348"/>
      <c r="C152" s="308" t="s">
        <v>1642</v>
      </c>
      <c r="D152" s="304">
        <v>54</v>
      </c>
      <c r="E152" s="305">
        <v>11</v>
      </c>
      <c r="F152" s="30" t="s">
        <v>1605</v>
      </c>
      <c r="G152" s="30" t="s">
        <v>23</v>
      </c>
      <c r="H152" s="306">
        <v>208</v>
      </c>
      <c r="I152" s="307">
        <v>208</v>
      </c>
      <c r="J152" s="307">
        <v>0</v>
      </c>
      <c r="K152" s="307">
        <v>208</v>
      </c>
      <c r="L152" s="307">
        <v>0</v>
      </c>
      <c r="M152" s="348"/>
      <c r="N152" s="348"/>
      <c r="O152" s="348"/>
      <c r="P152" s="519"/>
      <c r="Q152" s="520"/>
      <c r="R152" s="520"/>
      <c r="S152" s="523"/>
      <c r="T152" s="313"/>
      <c r="U152" s="313"/>
      <c r="V152" s="313"/>
      <c r="W152" s="313"/>
      <c r="X152" s="313"/>
      <c r="Y152" s="312"/>
      <c r="Z152" s="312"/>
      <c r="AA152" s="313"/>
      <c r="AB152" s="313"/>
      <c r="AC152" s="313"/>
      <c r="AD152" s="313"/>
      <c r="AE152" s="312"/>
      <c r="AF152" s="314"/>
    </row>
    <row r="153" spans="1:32" ht="60" customHeight="1" x14ac:dyDescent="0.25">
      <c r="A153" s="349">
        <v>18</v>
      </c>
      <c r="B153" s="348" t="s">
        <v>1689</v>
      </c>
      <c r="C153" s="512" t="s">
        <v>33</v>
      </c>
      <c r="D153" s="304">
        <v>54</v>
      </c>
      <c r="E153" s="305">
        <v>167</v>
      </c>
      <c r="F153" s="30" t="s">
        <v>1605</v>
      </c>
      <c r="G153" s="30" t="s">
        <v>23</v>
      </c>
      <c r="H153" s="306">
        <v>10.4</v>
      </c>
      <c r="I153" s="307">
        <v>10.4</v>
      </c>
      <c r="J153" s="307">
        <v>0</v>
      </c>
      <c r="K153" s="307">
        <v>10.4</v>
      </c>
      <c r="L153" s="307">
        <v>0</v>
      </c>
      <c r="M153" s="529" t="s">
        <v>1690</v>
      </c>
      <c r="N153" s="348" t="s">
        <v>1691</v>
      </c>
      <c r="O153" s="348" t="s">
        <v>1608</v>
      </c>
      <c r="P153" s="517">
        <v>3029</v>
      </c>
      <c r="Q153" s="513">
        <v>1444.4</v>
      </c>
      <c r="R153" s="513">
        <v>1584.6</v>
      </c>
      <c r="S153" s="521"/>
      <c r="T153" s="313"/>
      <c r="U153" s="313"/>
      <c r="V153" s="313"/>
      <c r="W153" s="313"/>
      <c r="X153" s="313"/>
      <c r="Y153" s="312"/>
      <c r="Z153" s="312"/>
      <c r="AA153" s="313"/>
      <c r="AB153" s="313"/>
      <c r="AC153" s="313"/>
      <c r="AD153" s="313"/>
      <c r="AE153" s="312"/>
      <c r="AF153" s="314"/>
    </row>
    <row r="154" spans="1:32" ht="60" customHeight="1" x14ac:dyDescent="0.25">
      <c r="A154" s="349"/>
      <c r="B154" s="348"/>
      <c r="C154" s="512"/>
      <c r="D154" s="304">
        <v>54</v>
      </c>
      <c r="E154" s="305">
        <v>165</v>
      </c>
      <c r="F154" s="30" t="s">
        <v>1605</v>
      </c>
      <c r="G154" s="30" t="s">
        <v>23</v>
      </c>
      <c r="H154" s="306">
        <v>95.2</v>
      </c>
      <c r="I154" s="307">
        <v>95.2</v>
      </c>
      <c r="J154" s="307">
        <v>0</v>
      </c>
      <c r="K154" s="307">
        <v>95.2</v>
      </c>
      <c r="L154" s="307">
        <v>0</v>
      </c>
      <c r="M154" s="529"/>
      <c r="N154" s="348"/>
      <c r="O154" s="348"/>
      <c r="P154" s="518"/>
      <c r="Q154" s="514"/>
      <c r="R154" s="514"/>
      <c r="S154" s="522"/>
      <c r="T154" s="313"/>
      <c r="U154" s="313"/>
      <c r="V154" s="313"/>
      <c r="W154" s="313"/>
      <c r="X154" s="313"/>
      <c r="Y154" s="312"/>
      <c r="Z154" s="312">
        <v>7</v>
      </c>
      <c r="AA154" s="313">
        <v>192</v>
      </c>
      <c r="AB154" s="313">
        <v>95.2</v>
      </c>
      <c r="AC154" s="313">
        <v>96.8</v>
      </c>
      <c r="AD154" s="313" t="s">
        <v>43</v>
      </c>
      <c r="AE154" s="312" t="s">
        <v>1692</v>
      </c>
      <c r="AF154" s="314"/>
    </row>
    <row r="155" spans="1:32" ht="60" customHeight="1" x14ac:dyDescent="0.25">
      <c r="A155" s="349"/>
      <c r="B155" s="348"/>
      <c r="C155" s="512" t="s">
        <v>1617</v>
      </c>
      <c r="D155" s="304">
        <v>55</v>
      </c>
      <c r="E155" s="305">
        <v>218</v>
      </c>
      <c r="F155" s="30" t="s">
        <v>1605</v>
      </c>
      <c r="G155" s="30" t="s">
        <v>23</v>
      </c>
      <c r="H155" s="306">
        <v>54.2</v>
      </c>
      <c r="I155" s="307">
        <v>54.2</v>
      </c>
      <c r="J155" s="307">
        <v>0</v>
      </c>
      <c r="K155" s="307">
        <v>54.2</v>
      </c>
      <c r="L155" s="307">
        <v>0</v>
      </c>
      <c r="M155" s="529"/>
      <c r="N155" s="348"/>
      <c r="O155" s="348"/>
      <c r="P155" s="518"/>
      <c r="Q155" s="514"/>
      <c r="R155" s="514"/>
      <c r="S155" s="522"/>
      <c r="T155" s="313" t="s">
        <v>556</v>
      </c>
      <c r="U155" s="313" t="s">
        <v>558</v>
      </c>
      <c r="V155" s="313"/>
      <c r="W155" s="313"/>
      <c r="X155" s="313"/>
      <c r="Y155" s="312"/>
      <c r="Z155" s="312">
        <v>12</v>
      </c>
      <c r="AA155" s="313">
        <v>96</v>
      </c>
      <c r="AB155" s="313">
        <v>54.2</v>
      </c>
      <c r="AC155" s="313">
        <v>41.8</v>
      </c>
      <c r="AD155" s="313" t="s">
        <v>43</v>
      </c>
      <c r="AE155" s="312" t="s">
        <v>1693</v>
      </c>
      <c r="AF155" s="314"/>
    </row>
    <row r="156" spans="1:32" ht="60" customHeight="1" x14ac:dyDescent="0.25">
      <c r="A156" s="349"/>
      <c r="B156" s="348"/>
      <c r="C156" s="512"/>
      <c r="D156" s="304">
        <v>55</v>
      </c>
      <c r="E156" s="305">
        <v>217</v>
      </c>
      <c r="F156" s="30" t="s">
        <v>1605</v>
      </c>
      <c r="G156" s="30" t="s">
        <v>23</v>
      </c>
      <c r="H156" s="306">
        <v>112.5</v>
      </c>
      <c r="I156" s="307">
        <v>112.5</v>
      </c>
      <c r="J156" s="307">
        <v>0</v>
      </c>
      <c r="K156" s="307">
        <v>112.5</v>
      </c>
      <c r="L156" s="307">
        <v>0</v>
      </c>
      <c r="M156" s="529"/>
      <c r="N156" s="348"/>
      <c r="O156" s="348"/>
      <c r="P156" s="518"/>
      <c r="Q156" s="514"/>
      <c r="R156" s="514"/>
      <c r="S156" s="522"/>
      <c r="T156" s="313" t="s">
        <v>556</v>
      </c>
      <c r="U156" s="313" t="s">
        <v>558</v>
      </c>
      <c r="V156" s="313"/>
      <c r="W156" s="313"/>
      <c r="X156" s="313"/>
      <c r="Y156" s="312"/>
      <c r="Z156" s="312">
        <v>12</v>
      </c>
      <c r="AA156" s="313">
        <v>96</v>
      </c>
      <c r="AB156" s="313">
        <v>112.5</v>
      </c>
      <c r="AC156" s="313">
        <v>-16.5</v>
      </c>
      <c r="AD156" s="313" t="s">
        <v>43</v>
      </c>
      <c r="AE156" s="312" t="s">
        <v>1693</v>
      </c>
      <c r="AF156" s="314"/>
    </row>
    <row r="157" spans="1:32" ht="60" customHeight="1" x14ac:dyDescent="0.25">
      <c r="A157" s="349"/>
      <c r="B157" s="348"/>
      <c r="C157" s="512" t="s">
        <v>1612</v>
      </c>
      <c r="D157" s="304">
        <v>55</v>
      </c>
      <c r="E157" s="305">
        <v>496</v>
      </c>
      <c r="F157" s="30" t="s">
        <v>1605</v>
      </c>
      <c r="G157" s="30" t="s">
        <v>23</v>
      </c>
      <c r="H157" s="306">
        <v>180.8</v>
      </c>
      <c r="I157" s="307">
        <v>44.8</v>
      </c>
      <c r="J157" s="307">
        <v>136</v>
      </c>
      <c r="K157" s="307">
        <v>180.8</v>
      </c>
      <c r="L157" s="307">
        <v>0</v>
      </c>
      <c r="M157" s="529"/>
      <c r="N157" s="348"/>
      <c r="O157" s="348"/>
      <c r="P157" s="518"/>
      <c r="Q157" s="514"/>
      <c r="R157" s="514"/>
      <c r="S157" s="522"/>
      <c r="T157" s="313" t="s">
        <v>556</v>
      </c>
      <c r="U157" s="313" t="s">
        <v>558</v>
      </c>
      <c r="V157" s="313"/>
      <c r="W157" s="313"/>
      <c r="X157" s="313"/>
      <c r="Y157" s="312"/>
      <c r="Z157" s="312">
        <v>12</v>
      </c>
      <c r="AA157" s="313">
        <v>96</v>
      </c>
      <c r="AB157" s="313">
        <v>180.8</v>
      </c>
      <c r="AC157" s="313">
        <v>-84.800000000000011</v>
      </c>
      <c r="AD157" s="313" t="s">
        <v>43</v>
      </c>
      <c r="AE157" s="312" t="s">
        <v>1693</v>
      </c>
      <c r="AF157" s="314"/>
    </row>
    <row r="158" spans="1:32" ht="60" customHeight="1" x14ac:dyDescent="0.25">
      <c r="A158" s="349"/>
      <c r="B158" s="348"/>
      <c r="C158" s="512"/>
      <c r="D158" s="304">
        <v>55</v>
      </c>
      <c r="E158" s="305">
        <v>495</v>
      </c>
      <c r="F158" s="30" t="s">
        <v>1605</v>
      </c>
      <c r="G158" s="30" t="s">
        <v>23</v>
      </c>
      <c r="H158" s="306">
        <v>57.3</v>
      </c>
      <c r="I158" s="307">
        <v>57.3</v>
      </c>
      <c r="J158" s="307">
        <v>0</v>
      </c>
      <c r="K158" s="307">
        <v>57.3</v>
      </c>
      <c r="L158" s="307">
        <v>0</v>
      </c>
      <c r="M158" s="529"/>
      <c r="N158" s="348"/>
      <c r="O158" s="348"/>
      <c r="P158" s="518"/>
      <c r="Q158" s="514"/>
      <c r="R158" s="514"/>
      <c r="S158" s="522"/>
      <c r="T158" s="313"/>
      <c r="U158" s="313"/>
      <c r="V158" s="313"/>
      <c r="W158" s="313"/>
      <c r="X158" s="313"/>
      <c r="Y158" s="312"/>
      <c r="Z158" s="312"/>
      <c r="AA158" s="313"/>
      <c r="AB158" s="313"/>
      <c r="AC158" s="313"/>
      <c r="AD158" s="313"/>
      <c r="AE158" s="312"/>
      <c r="AF158" s="314"/>
    </row>
    <row r="159" spans="1:32" ht="60" customHeight="1" x14ac:dyDescent="0.25">
      <c r="A159" s="349"/>
      <c r="B159" s="348"/>
      <c r="C159" s="308" t="s">
        <v>1614</v>
      </c>
      <c r="D159" s="304">
        <v>62</v>
      </c>
      <c r="E159" s="305">
        <v>45</v>
      </c>
      <c r="F159" s="30" t="s">
        <v>1605</v>
      </c>
      <c r="G159" s="30" t="s">
        <v>23</v>
      </c>
      <c r="H159" s="306">
        <v>382.2</v>
      </c>
      <c r="I159" s="307">
        <v>382.2</v>
      </c>
      <c r="J159" s="307">
        <v>0</v>
      </c>
      <c r="K159" s="307">
        <v>382.2</v>
      </c>
      <c r="L159" s="307">
        <v>0</v>
      </c>
      <c r="M159" s="529"/>
      <c r="N159" s="348"/>
      <c r="O159" s="348"/>
      <c r="P159" s="518"/>
      <c r="Q159" s="514"/>
      <c r="R159" s="514"/>
      <c r="S159" s="522"/>
      <c r="T159" s="314" t="s">
        <v>100</v>
      </c>
      <c r="U159" s="313" t="s">
        <v>101</v>
      </c>
      <c r="V159" s="313" t="s">
        <v>102</v>
      </c>
      <c r="W159" s="313" t="s">
        <v>28</v>
      </c>
      <c r="X159" s="313" t="s">
        <v>29</v>
      </c>
      <c r="Y159" s="312">
        <v>31</v>
      </c>
      <c r="Z159" s="312">
        <v>690</v>
      </c>
      <c r="AA159" s="313">
        <v>142.19999999999999</v>
      </c>
      <c r="AB159" s="313">
        <v>382.2</v>
      </c>
      <c r="AC159" s="313">
        <v>-240</v>
      </c>
      <c r="AD159" s="313"/>
      <c r="AE159" s="313"/>
      <c r="AF159" s="314" t="s">
        <v>995</v>
      </c>
    </row>
    <row r="160" spans="1:32" ht="60" customHeight="1" x14ac:dyDescent="0.25">
      <c r="A160" s="349"/>
      <c r="B160" s="348"/>
      <c r="C160" s="512" t="s">
        <v>1614</v>
      </c>
      <c r="D160" s="304">
        <v>62</v>
      </c>
      <c r="E160" s="305">
        <v>56</v>
      </c>
      <c r="F160" s="30" t="s">
        <v>1605</v>
      </c>
      <c r="G160" s="30" t="s">
        <v>23</v>
      </c>
      <c r="H160" s="306">
        <v>5</v>
      </c>
      <c r="I160" s="307">
        <v>4.5</v>
      </c>
      <c r="J160" s="307">
        <v>0.5</v>
      </c>
      <c r="K160" s="307">
        <v>5</v>
      </c>
      <c r="L160" s="307">
        <v>0</v>
      </c>
      <c r="M160" s="529"/>
      <c r="N160" s="348"/>
      <c r="O160" s="348"/>
      <c r="P160" s="518"/>
      <c r="Q160" s="514"/>
      <c r="R160" s="514"/>
      <c r="S160" s="522"/>
      <c r="T160" s="314"/>
      <c r="U160" s="313"/>
      <c r="V160" s="313"/>
      <c r="W160" s="313"/>
      <c r="X160" s="313"/>
      <c r="Y160" s="312"/>
      <c r="Z160" s="312">
        <v>14</v>
      </c>
      <c r="AA160" s="313">
        <v>240</v>
      </c>
      <c r="AB160" s="313">
        <v>5</v>
      </c>
      <c r="AC160" s="313">
        <v>235</v>
      </c>
      <c r="AD160" s="313" t="s">
        <v>24</v>
      </c>
      <c r="AE160" s="313" t="s">
        <v>1694</v>
      </c>
      <c r="AF160" s="314"/>
    </row>
    <row r="161" spans="1:32" ht="60" customHeight="1" x14ac:dyDescent="0.25">
      <c r="A161" s="349"/>
      <c r="B161" s="348"/>
      <c r="C161" s="512"/>
      <c r="D161" s="304">
        <v>62</v>
      </c>
      <c r="E161" s="305">
        <v>57</v>
      </c>
      <c r="F161" s="30" t="s">
        <v>1605</v>
      </c>
      <c r="G161" s="30" t="s">
        <v>23</v>
      </c>
      <c r="H161" s="306">
        <v>179.2</v>
      </c>
      <c r="I161" s="307">
        <v>158.69999999999999</v>
      </c>
      <c r="J161" s="307">
        <v>20.5</v>
      </c>
      <c r="K161" s="307">
        <v>179.2</v>
      </c>
      <c r="L161" s="307">
        <v>0</v>
      </c>
      <c r="M161" s="529"/>
      <c r="N161" s="348"/>
      <c r="O161" s="348"/>
      <c r="P161" s="518"/>
      <c r="Q161" s="514"/>
      <c r="R161" s="514"/>
      <c r="S161" s="522"/>
      <c r="T161" s="528" t="s">
        <v>559</v>
      </c>
      <c r="U161" s="528" t="s">
        <v>560</v>
      </c>
      <c r="V161" s="528"/>
      <c r="W161" s="528"/>
      <c r="X161" s="528"/>
      <c r="Y161" s="312"/>
      <c r="Z161" s="312">
        <v>14</v>
      </c>
      <c r="AA161" s="313">
        <v>240</v>
      </c>
      <c r="AB161" s="313">
        <v>179.2</v>
      </c>
      <c r="AC161" s="313">
        <v>60.800000000000011</v>
      </c>
      <c r="AD161" s="313" t="s">
        <v>24</v>
      </c>
      <c r="AE161" s="313" t="s">
        <v>1694</v>
      </c>
      <c r="AF161" s="314"/>
    </row>
    <row r="162" spans="1:32" ht="60" customHeight="1" x14ac:dyDescent="0.25">
      <c r="A162" s="349"/>
      <c r="B162" s="348"/>
      <c r="C162" s="308" t="s">
        <v>1615</v>
      </c>
      <c r="D162" s="304">
        <v>63</v>
      </c>
      <c r="E162" s="305">
        <v>173</v>
      </c>
      <c r="F162" s="30" t="s">
        <v>1605</v>
      </c>
      <c r="G162" s="30" t="s">
        <v>23</v>
      </c>
      <c r="H162" s="306">
        <v>93.7</v>
      </c>
      <c r="I162" s="307">
        <v>93.7</v>
      </c>
      <c r="J162" s="307">
        <v>0</v>
      </c>
      <c r="K162" s="307">
        <v>93.7</v>
      </c>
      <c r="L162" s="307">
        <v>0</v>
      </c>
      <c r="M162" s="529"/>
      <c r="N162" s="348"/>
      <c r="O162" s="348"/>
      <c r="P162" s="518"/>
      <c r="Q162" s="514"/>
      <c r="R162" s="514"/>
      <c r="S162" s="522"/>
      <c r="T162" s="528"/>
      <c r="U162" s="528"/>
      <c r="V162" s="528"/>
      <c r="W162" s="528"/>
      <c r="X162" s="528"/>
      <c r="Y162" s="312"/>
      <c r="Z162" s="312">
        <v>7</v>
      </c>
      <c r="AA162" s="313">
        <v>168</v>
      </c>
      <c r="AB162" s="313">
        <v>93.7</v>
      </c>
      <c r="AC162" s="313">
        <v>74.3</v>
      </c>
      <c r="AD162" s="313" t="s">
        <v>33</v>
      </c>
      <c r="AE162" s="312" t="s">
        <v>1695</v>
      </c>
      <c r="AF162" s="314"/>
    </row>
    <row r="163" spans="1:32" ht="60" customHeight="1" x14ac:dyDescent="0.25">
      <c r="A163" s="349"/>
      <c r="B163" s="348"/>
      <c r="C163" s="512" t="s">
        <v>33</v>
      </c>
      <c r="D163" s="304">
        <v>54</v>
      </c>
      <c r="E163" s="305">
        <v>160</v>
      </c>
      <c r="F163" s="30" t="s">
        <v>1605</v>
      </c>
      <c r="G163" s="30" t="s">
        <v>23</v>
      </c>
      <c r="H163" s="306">
        <v>91.5</v>
      </c>
      <c r="I163" s="307">
        <v>90.5</v>
      </c>
      <c r="J163" s="307">
        <v>0</v>
      </c>
      <c r="K163" s="307">
        <v>90.5</v>
      </c>
      <c r="L163" s="307">
        <v>1</v>
      </c>
      <c r="M163" s="529"/>
      <c r="N163" s="348"/>
      <c r="O163" s="348"/>
      <c r="P163" s="518"/>
      <c r="Q163" s="514"/>
      <c r="R163" s="514"/>
      <c r="S163" s="522"/>
      <c r="T163" s="313"/>
      <c r="U163" s="313"/>
      <c r="V163" s="313"/>
      <c r="W163" s="313"/>
      <c r="X163" s="313"/>
      <c r="Y163" s="312"/>
      <c r="Z163" s="312"/>
      <c r="AA163" s="313"/>
      <c r="AB163" s="313"/>
      <c r="AC163" s="313"/>
      <c r="AD163" s="313"/>
      <c r="AE163" s="312"/>
      <c r="AF163" s="314"/>
    </row>
    <row r="164" spans="1:32" ht="60" customHeight="1" x14ac:dyDescent="0.25">
      <c r="A164" s="349"/>
      <c r="B164" s="348"/>
      <c r="C164" s="512"/>
      <c r="D164" s="304">
        <v>54</v>
      </c>
      <c r="E164" s="305">
        <v>155</v>
      </c>
      <c r="F164" s="30" t="s">
        <v>1605</v>
      </c>
      <c r="G164" s="30" t="s">
        <v>23</v>
      </c>
      <c r="H164" s="306">
        <v>35.299999999999997</v>
      </c>
      <c r="I164" s="307">
        <v>35.299999999999997</v>
      </c>
      <c r="J164" s="307">
        <v>0</v>
      </c>
      <c r="K164" s="307">
        <v>35.299999999999997</v>
      </c>
      <c r="L164" s="307">
        <v>0</v>
      </c>
      <c r="M164" s="529"/>
      <c r="N164" s="348"/>
      <c r="O164" s="348"/>
      <c r="P164" s="518"/>
      <c r="Q164" s="514"/>
      <c r="R164" s="514"/>
      <c r="S164" s="522"/>
      <c r="T164" s="313"/>
      <c r="U164" s="313"/>
      <c r="V164" s="313"/>
      <c r="W164" s="313"/>
      <c r="X164" s="313"/>
      <c r="Y164" s="312"/>
      <c r="Z164" s="312"/>
      <c r="AA164" s="313"/>
      <c r="AB164" s="313"/>
      <c r="AC164" s="313"/>
      <c r="AD164" s="313"/>
      <c r="AE164" s="312"/>
      <c r="AF164" s="314"/>
    </row>
    <row r="165" spans="1:32" ht="60" customHeight="1" x14ac:dyDescent="0.25">
      <c r="A165" s="349"/>
      <c r="B165" s="348"/>
      <c r="C165" s="308" t="s">
        <v>1642</v>
      </c>
      <c r="D165" s="304">
        <v>54</v>
      </c>
      <c r="E165" s="305">
        <v>11</v>
      </c>
      <c r="F165" s="30" t="s">
        <v>1605</v>
      </c>
      <c r="G165" s="30" t="s">
        <v>23</v>
      </c>
      <c r="H165" s="306">
        <v>148.1</v>
      </c>
      <c r="I165" s="307">
        <v>148.1</v>
      </c>
      <c r="J165" s="307">
        <v>0</v>
      </c>
      <c r="K165" s="307">
        <v>148.1</v>
      </c>
      <c r="L165" s="307">
        <v>0</v>
      </c>
      <c r="M165" s="529"/>
      <c r="N165" s="348"/>
      <c r="O165" s="348"/>
      <c r="P165" s="519"/>
      <c r="Q165" s="520"/>
      <c r="R165" s="520"/>
      <c r="S165" s="523"/>
      <c r="T165" s="313"/>
      <c r="U165" s="313"/>
      <c r="V165" s="313"/>
      <c r="W165" s="313"/>
      <c r="X165" s="313"/>
      <c r="Y165" s="312"/>
      <c r="Z165" s="312"/>
      <c r="AA165" s="313"/>
      <c r="AB165" s="313"/>
      <c r="AC165" s="313"/>
      <c r="AD165" s="313"/>
      <c r="AE165" s="312"/>
      <c r="AF165" s="314"/>
    </row>
    <row r="166" spans="1:32" ht="60" customHeight="1" x14ac:dyDescent="0.25">
      <c r="A166" s="349">
        <v>19</v>
      </c>
      <c r="B166" s="348" t="s">
        <v>1696</v>
      </c>
      <c r="C166" s="512" t="s">
        <v>1617</v>
      </c>
      <c r="D166" s="304">
        <v>55</v>
      </c>
      <c r="E166" s="305">
        <v>220</v>
      </c>
      <c r="F166" s="30" t="s">
        <v>1605</v>
      </c>
      <c r="G166" s="30" t="s">
        <v>23</v>
      </c>
      <c r="H166" s="306">
        <v>153.9</v>
      </c>
      <c r="I166" s="307">
        <v>153.9</v>
      </c>
      <c r="J166" s="307">
        <v>0</v>
      </c>
      <c r="K166" s="307">
        <v>153.9</v>
      </c>
      <c r="L166" s="307">
        <v>0</v>
      </c>
      <c r="M166" s="348" t="s">
        <v>1697</v>
      </c>
      <c r="N166" s="348" t="s">
        <v>1698</v>
      </c>
      <c r="O166" s="348" t="s">
        <v>1608</v>
      </c>
      <c r="P166" s="517">
        <v>2762.7</v>
      </c>
      <c r="Q166" s="513">
        <v>1711.6</v>
      </c>
      <c r="R166" s="513">
        <v>1051.0999999999999</v>
      </c>
      <c r="S166" s="521"/>
      <c r="T166" s="314" t="s">
        <v>1699</v>
      </c>
      <c r="U166" s="313" t="s">
        <v>1700</v>
      </c>
      <c r="V166" s="313" t="s">
        <v>1701</v>
      </c>
      <c r="W166" s="313" t="s">
        <v>28</v>
      </c>
      <c r="X166" s="313" t="s">
        <v>29</v>
      </c>
      <c r="Y166" s="312">
        <v>31</v>
      </c>
      <c r="Z166" s="312">
        <v>536</v>
      </c>
      <c r="AA166" s="313">
        <v>238.5</v>
      </c>
      <c r="AB166" s="313">
        <v>153.9</v>
      </c>
      <c r="AC166" s="313">
        <v>84.6</v>
      </c>
      <c r="AD166" s="313"/>
      <c r="AE166" s="313"/>
      <c r="AF166" s="314" t="s">
        <v>1104</v>
      </c>
    </row>
    <row r="167" spans="1:32" ht="60" customHeight="1" x14ac:dyDescent="0.25">
      <c r="A167" s="349"/>
      <c r="B167" s="348"/>
      <c r="C167" s="512"/>
      <c r="D167" s="304">
        <v>55</v>
      </c>
      <c r="E167" s="305">
        <v>284</v>
      </c>
      <c r="F167" s="30" t="s">
        <v>1605</v>
      </c>
      <c r="G167" s="30" t="s">
        <v>23</v>
      </c>
      <c r="H167" s="306">
        <v>212.2</v>
      </c>
      <c r="I167" s="307">
        <v>212.2</v>
      </c>
      <c r="J167" s="307">
        <v>0</v>
      </c>
      <c r="K167" s="307">
        <v>212.2</v>
      </c>
      <c r="L167" s="307">
        <v>0</v>
      </c>
      <c r="M167" s="348"/>
      <c r="N167" s="348"/>
      <c r="O167" s="348"/>
      <c r="P167" s="518"/>
      <c r="Q167" s="514"/>
      <c r="R167" s="514"/>
      <c r="S167" s="522"/>
      <c r="T167" s="314" t="s">
        <v>1699</v>
      </c>
      <c r="U167" s="313" t="s">
        <v>1700</v>
      </c>
      <c r="V167" s="313" t="s">
        <v>1701</v>
      </c>
      <c r="W167" s="313" t="s">
        <v>28</v>
      </c>
      <c r="X167" s="313" t="s">
        <v>29</v>
      </c>
      <c r="Y167" s="312">
        <v>31</v>
      </c>
      <c r="Z167" s="312">
        <v>536</v>
      </c>
      <c r="AA167" s="313">
        <v>238.5</v>
      </c>
      <c r="AB167" s="313">
        <v>212.2</v>
      </c>
      <c r="AC167" s="313">
        <v>26.300000000000011</v>
      </c>
      <c r="AD167" s="313"/>
      <c r="AE167" s="313"/>
      <c r="AF167" s="314" t="s">
        <v>1104</v>
      </c>
    </row>
    <row r="168" spans="1:32" ht="60" customHeight="1" x14ac:dyDescent="0.25">
      <c r="A168" s="349"/>
      <c r="B168" s="348"/>
      <c r="C168" s="512"/>
      <c r="D168" s="304">
        <v>55</v>
      </c>
      <c r="E168" s="305">
        <v>283</v>
      </c>
      <c r="F168" s="30" t="s">
        <v>1605</v>
      </c>
      <c r="G168" s="30" t="s">
        <v>23</v>
      </c>
      <c r="H168" s="306">
        <v>4.9000000000000004</v>
      </c>
      <c r="I168" s="307">
        <v>4.9000000000000004</v>
      </c>
      <c r="J168" s="307">
        <v>0</v>
      </c>
      <c r="K168" s="307">
        <v>4.9000000000000004</v>
      </c>
      <c r="L168" s="307">
        <v>0</v>
      </c>
      <c r="M168" s="348"/>
      <c r="N168" s="348"/>
      <c r="O168" s="348"/>
      <c r="P168" s="518"/>
      <c r="Q168" s="514"/>
      <c r="R168" s="514"/>
      <c r="S168" s="522"/>
      <c r="T168" s="314" t="s">
        <v>561</v>
      </c>
      <c r="U168" s="313" t="s">
        <v>562</v>
      </c>
      <c r="V168" s="313"/>
      <c r="W168" s="313"/>
      <c r="X168" s="313"/>
      <c r="Y168" s="312"/>
      <c r="Z168" s="312">
        <v>9</v>
      </c>
      <c r="AA168" s="313">
        <v>144</v>
      </c>
      <c r="AB168" s="313">
        <v>4.9000000000000004</v>
      </c>
      <c r="AC168" s="313">
        <v>139.1</v>
      </c>
      <c r="AD168" s="313" t="s">
        <v>33</v>
      </c>
      <c r="AE168" s="312" t="s">
        <v>1702</v>
      </c>
      <c r="AF168" s="314"/>
    </row>
    <row r="169" spans="1:32" ht="60" customHeight="1" x14ac:dyDescent="0.25">
      <c r="A169" s="349"/>
      <c r="B169" s="348"/>
      <c r="C169" s="308" t="s">
        <v>1610</v>
      </c>
      <c r="D169" s="304">
        <v>55</v>
      </c>
      <c r="E169" s="305">
        <v>460</v>
      </c>
      <c r="F169" s="30" t="s">
        <v>1605</v>
      </c>
      <c r="G169" s="30" t="s">
        <v>23</v>
      </c>
      <c r="H169" s="306">
        <v>198.8</v>
      </c>
      <c r="I169" s="307">
        <v>198.8</v>
      </c>
      <c r="J169" s="307">
        <v>0</v>
      </c>
      <c r="K169" s="307">
        <v>198.8</v>
      </c>
      <c r="L169" s="307">
        <v>0</v>
      </c>
      <c r="M169" s="348"/>
      <c r="N169" s="348"/>
      <c r="O169" s="348"/>
      <c r="P169" s="518"/>
      <c r="Q169" s="514"/>
      <c r="R169" s="514"/>
      <c r="S169" s="522"/>
      <c r="T169" s="314" t="s">
        <v>561</v>
      </c>
      <c r="U169" s="313" t="s">
        <v>562</v>
      </c>
      <c r="V169" s="313"/>
      <c r="W169" s="313"/>
      <c r="X169" s="313"/>
      <c r="Y169" s="312"/>
      <c r="Z169" s="312">
        <v>9</v>
      </c>
      <c r="AA169" s="313">
        <v>144</v>
      </c>
      <c r="AB169" s="313">
        <v>198.8</v>
      </c>
      <c r="AC169" s="313">
        <v>-54.800000000000011</v>
      </c>
      <c r="AD169" s="313" t="s">
        <v>33</v>
      </c>
      <c r="AE169" s="312" t="s">
        <v>1702</v>
      </c>
      <c r="AF169" s="314"/>
    </row>
    <row r="170" spans="1:32" ht="60" customHeight="1" x14ac:dyDescent="0.25">
      <c r="A170" s="349"/>
      <c r="B170" s="348"/>
      <c r="C170" s="308" t="s">
        <v>1612</v>
      </c>
      <c r="D170" s="304">
        <v>55</v>
      </c>
      <c r="E170" s="305">
        <v>505</v>
      </c>
      <c r="F170" s="30" t="s">
        <v>1605</v>
      </c>
      <c r="G170" s="30" t="s">
        <v>23</v>
      </c>
      <c r="H170" s="306">
        <v>238.7</v>
      </c>
      <c r="I170" s="307">
        <v>238.7</v>
      </c>
      <c r="J170" s="307">
        <v>0</v>
      </c>
      <c r="K170" s="307">
        <v>238.7</v>
      </c>
      <c r="L170" s="307">
        <v>0</v>
      </c>
      <c r="M170" s="348"/>
      <c r="N170" s="348"/>
      <c r="O170" s="348"/>
      <c r="P170" s="518"/>
      <c r="Q170" s="514"/>
      <c r="R170" s="514"/>
      <c r="S170" s="522"/>
      <c r="T170" s="314" t="s">
        <v>109</v>
      </c>
      <c r="U170" s="313" t="s">
        <v>110</v>
      </c>
      <c r="V170" s="313" t="s">
        <v>111</v>
      </c>
      <c r="W170" s="313" t="s">
        <v>28</v>
      </c>
      <c r="X170" s="313" t="s">
        <v>29</v>
      </c>
      <c r="Y170" s="312">
        <v>31</v>
      </c>
      <c r="Z170" s="312">
        <v>564</v>
      </c>
      <c r="AA170" s="313">
        <v>469.4</v>
      </c>
      <c r="AB170" s="313">
        <v>238.7</v>
      </c>
      <c r="AC170" s="313">
        <v>230.7</v>
      </c>
      <c r="AD170" s="313"/>
      <c r="AE170" s="312" t="s">
        <v>1703</v>
      </c>
      <c r="AF170" s="314" t="s">
        <v>1104</v>
      </c>
    </row>
    <row r="171" spans="1:32" ht="60" customHeight="1" x14ac:dyDescent="0.25">
      <c r="A171" s="349"/>
      <c r="B171" s="348"/>
      <c r="C171" s="308" t="s">
        <v>1622</v>
      </c>
      <c r="D171" s="304">
        <v>62</v>
      </c>
      <c r="E171" s="305">
        <v>1</v>
      </c>
      <c r="F171" s="30" t="s">
        <v>1605</v>
      </c>
      <c r="G171" s="30" t="s">
        <v>23</v>
      </c>
      <c r="H171" s="306">
        <v>22.2</v>
      </c>
      <c r="I171" s="307">
        <v>13.2</v>
      </c>
      <c r="J171" s="307">
        <v>9</v>
      </c>
      <c r="K171" s="307">
        <v>22.2</v>
      </c>
      <c r="L171" s="307">
        <v>0</v>
      </c>
      <c r="M171" s="348"/>
      <c r="N171" s="348"/>
      <c r="O171" s="348"/>
      <c r="P171" s="518"/>
      <c r="Q171" s="514"/>
      <c r="R171" s="514"/>
      <c r="S171" s="522"/>
      <c r="T171" s="314" t="s">
        <v>112</v>
      </c>
      <c r="U171" s="313" t="s">
        <v>113</v>
      </c>
      <c r="V171" s="313" t="s">
        <v>114</v>
      </c>
      <c r="W171" s="313" t="s">
        <v>28</v>
      </c>
      <c r="X171" s="313" t="s">
        <v>29</v>
      </c>
      <c r="Y171" s="312">
        <v>31</v>
      </c>
      <c r="Z171" s="312">
        <v>614</v>
      </c>
      <c r="AA171" s="313">
        <v>120.1</v>
      </c>
      <c r="AB171" s="313">
        <v>22.2</v>
      </c>
      <c r="AC171" s="313">
        <v>97.899999999999991</v>
      </c>
      <c r="AD171" s="313"/>
      <c r="AE171" s="313"/>
      <c r="AF171" s="314" t="s">
        <v>1104</v>
      </c>
    </row>
    <row r="172" spans="1:32" ht="60" customHeight="1" x14ac:dyDescent="0.25">
      <c r="A172" s="349"/>
      <c r="B172" s="348"/>
      <c r="C172" s="308" t="s">
        <v>1622</v>
      </c>
      <c r="D172" s="304">
        <v>62</v>
      </c>
      <c r="E172" s="305">
        <v>2</v>
      </c>
      <c r="F172" s="30" t="s">
        <v>1605</v>
      </c>
      <c r="G172" s="30" t="s">
        <v>23</v>
      </c>
      <c r="H172" s="306">
        <v>24.5</v>
      </c>
      <c r="I172" s="307">
        <v>10.1</v>
      </c>
      <c r="J172" s="307">
        <v>14.4</v>
      </c>
      <c r="K172" s="307">
        <v>24.5</v>
      </c>
      <c r="L172" s="307">
        <v>0</v>
      </c>
      <c r="M172" s="348"/>
      <c r="N172" s="348"/>
      <c r="O172" s="348"/>
      <c r="P172" s="518"/>
      <c r="Q172" s="514"/>
      <c r="R172" s="514"/>
      <c r="S172" s="522"/>
      <c r="T172" s="314" t="s">
        <v>112</v>
      </c>
      <c r="U172" s="313" t="s">
        <v>113</v>
      </c>
      <c r="V172" s="313" t="s">
        <v>114</v>
      </c>
      <c r="W172" s="313" t="s">
        <v>28</v>
      </c>
      <c r="X172" s="313" t="s">
        <v>29</v>
      </c>
      <c r="Y172" s="312">
        <v>31</v>
      </c>
      <c r="Z172" s="312">
        <v>614</v>
      </c>
      <c r="AA172" s="313">
        <v>120.1</v>
      </c>
      <c r="AB172" s="313">
        <v>24.5</v>
      </c>
      <c r="AC172" s="313">
        <v>95.6</v>
      </c>
      <c r="AD172" s="313"/>
      <c r="AE172" s="313"/>
      <c r="AF172" s="314" t="s">
        <v>1104</v>
      </c>
    </row>
    <row r="173" spans="1:32" ht="60" customHeight="1" x14ac:dyDescent="0.25">
      <c r="A173" s="349"/>
      <c r="B173" s="348"/>
      <c r="C173" s="308" t="s">
        <v>1614</v>
      </c>
      <c r="D173" s="304">
        <v>62</v>
      </c>
      <c r="E173" s="305">
        <v>62</v>
      </c>
      <c r="F173" s="30" t="s">
        <v>1605</v>
      </c>
      <c r="G173" s="30" t="s">
        <v>23</v>
      </c>
      <c r="H173" s="306">
        <v>438.6</v>
      </c>
      <c r="I173" s="307">
        <v>390.7</v>
      </c>
      <c r="J173" s="307">
        <v>47.9</v>
      </c>
      <c r="K173" s="307">
        <v>438.59999999999997</v>
      </c>
      <c r="L173" s="307">
        <v>0</v>
      </c>
      <c r="M173" s="348"/>
      <c r="N173" s="348"/>
      <c r="O173" s="348"/>
      <c r="P173" s="518"/>
      <c r="Q173" s="514"/>
      <c r="R173" s="514"/>
      <c r="S173" s="522"/>
      <c r="T173" s="313" t="s">
        <v>564</v>
      </c>
      <c r="U173" s="313" t="s">
        <v>565</v>
      </c>
      <c r="V173" s="313"/>
      <c r="W173" s="313"/>
      <c r="X173" s="313"/>
      <c r="Y173" s="312"/>
      <c r="Z173" s="312">
        <v>3</v>
      </c>
      <c r="AA173" s="313">
        <v>360</v>
      </c>
      <c r="AB173" s="313">
        <v>438.59999999999997</v>
      </c>
      <c r="AC173" s="313">
        <v>-78.599999999999966</v>
      </c>
      <c r="AD173" s="313" t="s">
        <v>24</v>
      </c>
      <c r="AE173" s="313"/>
      <c r="AF173" s="314"/>
    </row>
    <row r="174" spans="1:32" ht="60" customHeight="1" x14ac:dyDescent="0.25">
      <c r="A174" s="349"/>
      <c r="B174" s="348"/>
      <c r="C174" s="308" t="s">
        <v>1615</v>
      </c>
      <c r="D174" s="304">
        <v>63</v>
      </c>
      <c r="E174" s="305">
        <v>159</v>
      </c>
      <c r="F174" s="30" t="s">
        <v>1605</v>
      </c>
      <c r="G174" s="30" t="s">
        <v>23</v>
      </c>
      <c r="H174" s="306">
        <v>131.9</v>
      </c>
      <c r="I174" s="307">
        <v>131.9</v>
      </c>
      <c r="J174" s="307">
        <v>0</v>
      </c>
      <c r="K174" s="307">
        <v>131.9</v>
      </c>
      <c r="L174" s="307">
        <v>0</v>
      </c>
      <c r="M174" s="348"/>
      <c r="N174" s="348"/>
      <c r="O174" s="348"/>
      <c r="P174" s="518"/>
      <c r="Q174" s="514"/>
      <c r="R174" s="514"/>
      <c r="S174" s="522"/>
      <c r="T174" s="313" t="s">
        <v>115</v>
      </c>
      <c r="U174" s="313" t="s">
        <v>566</v>
      </c>
      <c r="V174" s="313"/>
      <c r="W174" s="313"/>
      <c r="X174" s="313"/>
      <c r="Y174" s="312"/>
      <c r="Z174" s="312">
        <v>3</v>
      </c>
      <c r="AA174" s="313">
        <v>360</v>
      </c>
      <c r="AB174" s="313">
        <v>131.9</v>
      </c>
      <c r="AC174" s="313">
        <v>228.1</v>
      </c>
      <c r="AD174" s="313" t="s">
        <v>33</v>
      </c>
      <c r="AE174" s="312" t="s">
        <v>1704</v>
      </c>
      <c r="AF174" s="314"/>
    </row>
    <row r="175" spans="1:32" ht="60" customHeight="1" x14ac:dyDescent="0.25">
      <c r="A175" s="349"/>
      <c r="B175" s="348"/>
      <c r="C175" s="512" t="s">
        <v>33</v>
      </c>
      <c r="D175" s="304">
        <v>54</v>
      </c>
      <c r="E175" s="305">
        <v>179</v>
      </c>
      <c r="F175" s="30" t="s">
        <v>1605</v>
      </c>
      <c r="G175" s="30" t="s">
        <v>23</v>
      </c>
      <c r="H175" s="306">
        <v>3.7</v>
      </c>
      <c r="I175" s="307">
        <v>3.7</v>
      </c>
      <c r="J175" s="307">
        <v>0</v>
      </c>
      <c r="K175" s="307">
        <v>3.7</v>
      </c>
      <c r="L175" s="307">
        <v>0</v>
      </c>
      <c r="M175" s="348"/>
      <c r="N175" s="348"/>
      <c r="O175" s="348"/>
      <c r="P175" s="518"/>
      <c r="Q175" s="514"/>
      <c r="R175" s="514"/>
      <c r="S175" s="522"/>
      <c r="T175" s="313"/>
      <c r="U175" s="313"/>
      <c r="V175" s="313"/>
      <c r="W175" s="313"/>
      <c r="X175" s="313"/>
      <c r="Y175" s="312"/>
      <c r="Z175" s="312"/>
      <c r="AA175" s="313"/>
      <c r="AB175" s="313"/>
      <c r="AC175" s="313"/>
      <c r="AD175" s="313"/>
      <c r="AE175" s="312"/>
      <c r="AF175" s="314"/>
    </row>
    <row r="176" spans="1:32" ht="60" customHeight="1" x14ac:dyDescent="0.25">
      <c r="A176" s="349"/>
      <c r="B176" s="348"/>
      <c r="C176" s="512"/>
      <c r="D176" s="304">
        <v>54</v>
      </c>
      <c r="E176" s="305">
        <v>145</v>
      </c>
      <c r="F176" s="30" t="s">
        <v>1605</v>
      </c>
      <c r="G176" s="30" t="s">
        <v>23</v>
      </c>
      <c r="H176" s="306">
        <v>156.1</v>
      </c>
      <c r="I176" s="307">
        <v>156.1</v>
      </c>
      <c r="J176" s="307">
        <v>0</v>
      </c>
      <c r="K176" s="307">
        <v>156.1</v>
      </c>
      <c r="L176" s="307">
        <v>0</v>
      </c>
      <c r="M176" s="348"/>
      <c r="N176" s="348"/>
      <c r="O176" s="348"/>
      <c r="P176" s="518"/>
      <c r="Q176" s="514"/>
      <c r="R176" s="514"/>
      <c r="S176" s="522"/>
      <c r="T176" s="313"/>
      <c r="U176" s="313"/>
      <c r="V176" s="313"/>
      <c r="W176" s="313"/>
      <c r="X176" s="313"/>
      <c r="Y176" s="312"/>
      <c r="Z176" s="312"/>
      <c r="AA176" s="313"/>
      <c r="AB176" s="313"/>
      <c r="AC176" s="313"/>
      <c r="AD176" s="313"/>
      <c r="AE176" s="312"/>
      <c r="AF176" s="314"/>
    </row>
    <row r="177" spans="1:32" ht="60" customHeight="1" x14ac:dyDescent="0.25">
      <c r="A177" s="349"/>
      <c r="B177" s="348"/>
      <c r="C177" s="512" t="s">
        <v>1610</v>
      </c>
      <c r="D177" s="304">
        <v>55</v>
      </c>
      <c r="E177" s="305">
        <v>421</v>
      </c>
      <c r="F177" s="30" t="s">
        <v>1605</v>
      </c>
      <c r="G177" s="30" t="s">
        <v>23</v>
      </c>
      <c r="H177" s="306">
        <v>36.1</v>
      </c>
      <c r="I177" s="307">
        <v>36.1</v>
      </c>
      <c r="J177" s="307">
        <v>0</v>
      </c>
      <c r="K177" s="307">
        <v>36.1</v>
      </c>
      <c r="L177" s="307">
        <v>0</v>
      </c>
      <c r="M177" s="348"/>
      <c r="N177" s="348"/>
      <c r="O177" s="348"/>
      <c r="P177" s="518"/>
      <c r="Q177" s="514"/>
      <c r="R177" s="514"/>
      <c r="S177" s="522"/>
      <c r="T177" s="313"/>
      <c r="U177" s="313"/>
      <c r="V177" s="313"/>
      <c r="W177" s="313"/>
      <c r="X177" s="313"/>
      <c r="Y177" s="312"/>
      <c r="Z177" s="312"/>
      <c r="AA177" s="313"/>
      <c r="AB177" s="313"/>
      <c r="AC177" s="313"/>
      <c r="AD177" s="313"/>
      <c r="AE177" s="312"/>
      <c r="AF177" s="314"/>
    </row>
    <row r="178" spans="1:32" ht="60" customHeight="1" x14ac:dyDescent="0.25">
      <c r="A178" s="349"/>
      <c r="B178" s="348"/>
      <c r="C178" s="512"/>
      <c r="D178" s="304">
        <v>55</v>
      </c>
      <c r="E178" s="305">
        <v>422</v>
      </c>
      <c r="F178" s="30" t="s">
        <v>1605</v>
      </c>
      <c r="G178" s="30" t="s">
        <v>23</v>
      </c>
      <c r="H178" s="306">
        <v>90</v>
      </c>
      <c r="I178" s="307">
        <v>90</v>
      </c>
      <c r="J178" s="307">
        <v>0</v>
      </c>
      <c r="K178" s="307">
        <v>90</v>
      </c>
      <c r="L178" s="307">
        <v>0</v>
      </c>
      <c r="M178" s="348"/>
      <c r="N178" s="348"/>
      <c r="O178" s="348"/>
      <c r="P178" s="519"/>
      <c r="Q178" s="520"/>
      <c r="R178" s="520"/>
      <c r="S178" s="523"/>
      <c r="T178" s="313"/>
      <c r="U178" s="313"/>
      <c r="V178" s="313"/>
      <c r="W178" s="313"/>
      <c r="X178" s="313"/>
      <c r="Y178" s="312"/>
      <c r="Z178" s="312"/>
      <c r="AA178" s="313"/>
      <c r="AB178" s="313"/>
      <c r="AC178" s="313"/>
      <c r="AD178" s="313"/>
      <c r="AE178" s="312"/>
      <c r="AF178" s="314"/>
    </row>
    <row r="179" spans="1:32" ht="60" customHeight="1" x14ac:dyDescent="0.25">
      <c r="A179" s="349">
        <v>20</v>
      </c>
      <c r="B179" s="348" t="s">
        <v>1705</v>
      </c>
      <c r="C179" s="322" t="s">
        <v>33</v>
      </c>
      <c r="D179" s="304">
        <v>54</v>
      </c>
      <c r="E179" s="305">
        <v>103</v>
      </c>
      <c r="F179" s="30" t="s">
        <v>1605</v>
      </c>
      <c r="G179" s="30" t="s">
        <v>23</v>
      </c>
      <c r="H179" s="306">
        <v>93.4</v>
      </c>
      <c r="I179" s="307">
        <v>93.4</v>
      </c>
      <c r="J179" s="307">
        <v>0</v>
      </c>
      <c r="K179" s="307">
        <v>93.4</v>
      </c>
      <c r="L179" s="307">
        <v>0</v>
      </c>
      <c r="M179" s="348" t="s">
        <v>1706</v>
      </c>
      <c r="N179" s="348" t="s">
        <v>1707</v>
      </c>
      <c r="O179" s="348" t="s">
        <v>1608</v>
      </c>
      <c r="P179" s="517">
        <v>2556</v>
      </c>
      <c r="Q179" s="513">
        <v>1499.2</v>
      </c>
      <c r="R179" s="513">
        <v>1056.8</v>
      </c>
      <c r="S179" s="521"/>
      <c r="T179" s="314" t="s">
        <v>116</v>
      </c>
      <c r="U179" s="313" t="s">
        <v>567</v>
      </c>
      <c r="V179" s="313"/>
      <c r="W179" s="313"/>
      <c r="X179" s="313"/>
      <c r="Y179" s="312"/>
      <c r="Z179" s="312">
        <v>6</v>
      </c>
      <c r="AA179" s="313">
        <v>144</v>
      </c>
      <c r="AB179" s="313">
        <v>93.4</v>
      </c>
      <c r="AC179" s="313">
        <v>50.599999999999994</v>
      </c>
      <c r="AD179" s="313" t="s">
        <v>43</v>
      </c>
      <c r="AE179" s="312" t="s">
        <v>1708</v>
      </c>
      <c r="AF179" s="314"/>
    </row>
    <row r="180" spans="1:32" ht="60" customHeight="1" x14ac:dyDescent="0.25">
      <c r="A180" s="349"/>
      <c r="B180" s="348"/>
      <c r="C180" s="512" t="s">
        <v>1617</v>
      </c>
      <c r="D180" s="304">
        <v>55</v>
      </c>
      <c r="E180" s="305">
        <v>283</v>
      </c>
      <c r="F180" s="30" t="s">
        <v>1605</v>
      </c>
      <c r="G180" s="30" t="s">
        <v>23</v>
      </c>
      <c r="H180" s="306">
        <v>424.1</v>
      </c>
      <c r="I180" s="307">
        <v>424.1</v>
      </c>
      <c r="J180" s="307">
        <v>0</v>
      </c>
      <c r="K180" s="307">
        <v>424.1</v>
      </c>
      <c r="L180" s="307">
        <v>0</v>
      </c>
      <c r="M180" s="348"/>
      <c r="N180" s="348"/>
      <c r="O180" s="348"/>
      <c r="P180" s="518"/>
      <c r="Q180" s="514"/>
      <c r="R180" s="514"/>
      <c r="S180" s="522"/>
      <c r="T180" s="314" t="s">
        <v>117</v>
      </c>
      <c r="U180" s="313" t="s">
        <v>118</v>
      </c>
      <c r="V180" s="313" t="s">
        <v>119</v>
      </c>
      <c r="W180" s="313" t="s">
        <v>28</v>
      </c>
      <c r="X180" s="313" t="s">
        <v>29</v>
      </c>
      <c r="Y180" s="312">
        <v>31</v>
      </c>
      <c r="Z180" s="312">
        <v>586</v>
      </c>
      <c r="AA180" s="313">
        <v>304.8</v>
      </c>
      <c r="AB180" s="313">
        <v>424.1</v>
      </c>
      <c r="AC180" s="313">
        <v>-119.30000000000001</v>
      </c>
      <c r="AD180" s="313"/>
      <c r="AE180" s="313"/>
      <c r="AF180" s="314" t="s">
        <v>1104</v>
      </c>
    </row>
    <row r="181" spans="1:32" ht="60" customHeight="1" x14ac:dyDescent="0.25">
      <c r="A181" s="349"/>
      <c r="B181" s="348"/>
      <c r="C181" s="512"/>
      <c r="D181" s="304">
        <v>55</v>
      </c>
      <c r="E181" s="305">
        <v>286</v>
      </c>
      <c r="F181" s="30" t="s">
        <v>1605</v>
      </c>
      <c r="G181" s="30" t="s">
        <v>23</v>
      </c>
      <c r="H181" s="306">
        <v>31.9</v>
      </c>
      <c r="I181" s="307">
        <v>31.9</v>
      </c>
      <c r="J181" s="307">
        <v>0</v>
      </c>
      <c r="K181" s="307">
        <v>31.9</v>
      </c>
      <c r="L181" s="307">
        <v>0</v>
      </c>
      <c r="M181" s="348"/>
      <c r="N181" s="348"/>
      <c r="O181" s="348"/>
      <c r="P181" s="518"/>
      <c r="Q181" s="514"/>
      <c r="R181" s="514"/>
      <c r="S181" s="522"/>
      <c r="T181" s="314" t="s">
        <v>120</v>
      </c>
      <c r="U181" s="313" t="s">
        <v>121</v>
      </c>
      <c r="V181" s="313" t="s">
        <v>122</v>
      </c>
      <c r="W181" s="313" t="s">
        <v>28</v>
      </c>
      <c r="X181" s="313" t="s">
        <v>29</v>
      </c>
      <c r="Y181" s="312">
        <v>37</v>
      </c>
      <c r="Z181" s="312">
        <v>26</v>
      </c>
      <c r="AA181" s="313">
        <v>169.1</v>
      </c>
      <c r="AB181" s="313">
        <v>31.9</v>
      </c>
      <c r="AC181" s="313">
        <v>137.19999999999999</v>
      </c>
      <c r="AD181" s="313"/>
      <c r="AE181" s="313"/>
      <c r="AF181" s="314" t="s">
        <v>1104</v>
      </c>
    </row>
    <row r="182" spans="1:32" ht="60" customHeight="1" x14ac:dyDescent="0.25">
      <c r="A182" s="349"/>
      <c r="B182" s="348"/>
      <c r="C182" s="308" t="s">
        <v>1610</v>
      </c>
      <c r="D182" s="304">
        <v>55</v>
      </c>
      <c r="E182" s="305">
        <v>421</v>
      </c>
      <c r="F182" s="30" t="s">
        <v>1605</v>
      </c>
      <c r="G182" s="30" t="s">
        <v>23</v>
      </c>
      <c r="H182" s="306">
        <v>100.9</v>
      </c>
      <c r="I182" s="307">
        <v>100.9</v>
      </c>
      <c r="J182" s="307">
        <v>0</v>
      </c>
      <c r="K182" s="307">
        <v>100.9</v>
      </c>
      <c r="L182" s="307">
        <v>0</v>
      </c>
      <c r="M182" s="348"/>
      <c r="N182" s="348"/>
      <c r="O182" s="348"/>
      <c r="P182" s="518"/>
      <c r="Q182" s="514"/>
      <c r="R182" s="514"/>
      <c r="S182" s="522"/>
      <c r="T182" s="314" t="s">
        <v>120</v>
      </c>
      <c r="U182" s="313" t="s">
        <v>121</v>
      </c>
      <c r="V182" s="313" t="s">
        <v>122</v>
      </c>
      <c r="W182" s="313" t="s">
        <v>28</v>
      </c>
      <c r="X182" s="313" t="s">
        <v>29</v>
      </c>
      <c r="Y182" s="312">
        <v>37</v>
      </c>
      <c r="Z182" s="312">
        <v>26</v>
      </c>
      <c r="AA182" s="313">
        <v>169.1</v>
      </c>
      <c r="AB182" s="313">
        <v>100.9</v>
      </c>
      <c r="AC182" s="313">
        <v>68.199999999999989</v>
      </c>
      <c r="AD182" s="313"/>
      <c r="AE182" s="313"/>
      <c r="AF182" s="314" t="s">
        <v>1104</v>
      </c>
    </row>
    <row r="183" spans="1:32" ht="60" customHeight="1" x14ac:dyDescent="0.25">
      <c r="A183" s="349"/>
      <c r="B183" s="348"/>
      <c r="C183" s="308" t="s">
        <v>1612</v>
      </c>
      <c r="D183" s="304">
        <v>55</v>
      </c>
      <c r="E183" s="305">
        <v>504</v>
      </c>
      <c r="F183" s="30" t="s">
        <v>1605</v>
      </c>
      <c r="G183" s="30" t="s">
        <v>23</v>
      </c>
      <c r="H183" s="306">
        <v>98.1</v>
      </c>
      <c r="I183" s="307">
        <v>98.1</v>
      </c>
      <c r="J183" s="307">
        <v>0</v>
      </c>
      <c r="K183" s="307">
        <v>98.1</v>
      </c>
      <c r="L183" s="307">
        <v>0</v>
      </c>
      <c r="M183" s="348"/>
      <c r="N183" s="348"/>
      <c r="O183" s="348"/>
      <c r="P183" s="518"/>
      <c r="Q183" s="514"/>
      <c r="R183" s="514"/>
      <c r="S183" s="522"/>
      <c r="T183" s="313" t="s">
        <v>123</v>
      </c>
      <c r="U183" s="313" t="s">
        <v>569</v>
      </c>
      <c r="V183" s="313"/>
      <c r="W183" s="313"/>
      <c r="X183" s="313"/>
      <c r="Y183" s="312"/>
      <c r="Z183" s="312">
        <v>3</v>
      </c>
      <c r="AA183" s="313">
        <v>192</v>
      </c>
      <c r="AB183" s="313">
        <v>98.1</v>
      </c>
      <c r="AC183" s="313">
        <v>93.9</v>
      </c>
      <c r="AD183" s="313" t="s">
        <v>33</v>
      </c>
      <c r="AE183" s="312" t="s">
        <v>1709</v>
      </c>
      <c r="AF183" s="314"/>
    </row>
    <row r="184" spans="1:32" ht="60" customHeight="1" x14ac:dyDescent="0.25">
      <c r="A184" s="349"/>
      <c r="B184" s="348"/>
      <c r="C184" s="308" t="s">
        <v>1614</v>
      </c>
      <c r="D184" s="304">
        <v>62</v>
      </c>
      <c r="E184" s="305">
        <v>46</v>
      </c>
      <c r="F184" s="30" t="s">
        <v>1605</v>
      </c>
      <c r="G184" s="30" t="s">
        <v>23</v>
      </c>
      <c r="H184" s="306">
        <v>232.6</v>
      </c>
      <c r="I184" s="307">
        <v>232.6</v>
      </c>
      <c r="J184" s="307">
        <v>0</v>
      </c>
      <c r="K184" s="307">
        <v>232.6</v>
      </c>
      <c r="L184" s="307">
        <v>0</v>
      </c>
      <c r="M184" s="348"/>
      <c r="N184" s="348"/>
      <c r="O184" s="348"/>
      <c r="P184" s="518"/>
      <c r="Q184" s="514"/>
      <c r="R184" s="514"/>
      <c r="S184" s="522"/>
      <c r="T184" s="313" t="s">
        <v>571</v>
      </c>
      <c r="U184" s="313" t="s">
        <v>572</v>
      </c>
      <c r="V184" s="313"/>
      <c r="W184" s="313"/>
      <c r="X184" s="313"/>
      <c r="Y184" s="312"/>
      <c r="Z184" s="312">
        <v>5</v>
      </c>
      <c r="AA184" s="313">
        <v>168</v>
      </c>
      <c r="AB184" s="313">
        <v>232.6</v>
      </c>
      <c r="AC184" s="313">
        <v>-64.599999999999994</v>
      </c>
      <c r="AD184" s="313" t="s">
        <v>33</v>
      </c>
      <c r="AE184" s="312" t="s">
        <v>1710</v>
      </c>
      <c r="AF184" s="314"/>
    </row>
    <row r="185" spans="1:32" ht="60" customHeight="1" x14ac:dyDescent="0.25">
      <c r="A185" s="349"/>
      <c r="B185" s="348"/>
      <c r="C185" s="308" t="s">
        <v>1615</v>
      </c>
      <c r="D185" s="304">
        <v>63</v>
      </c>
      <c r="E185" s="305">
        <v>162</v>
      </c>
      <c r="F185" s="30" t="s">
        <v>1605</v>
      </c>
      <c r="G185" s="30" t="s">
        <v>23</v>
      </c>
      <c r="H185" s="306">
        <v>187.1</v>
      </c>
      <c r="I185" s="307">
        <v>187.1</v>
      </c>
      <c r="J185" s="307">
        <v>0</v>
      </c>
      <c r="K185" s="307">
        <v>187.1</v>
      </c>
      <c r="L185" s="307">
        <v>0</v>
      </c>
      <c r="M185" s="348"/>
      <c r="N185" s="348"/>
      <c r="O185" s="348"/>
      <c r="P185" s="518"/>
      <c r="Q185" s="514"/>
      <c r="R185" s="514"/>
      <c r="S185" s="522"/>
      <c r="T185" s="532" t="s">
        <v>573</v>
      </c>
      <c r="U185" s="528" t="s">
        <v>574</v>
      </c>
      <c r="V185" s="528"/>
      <c r="W185" s="528"/>
      <c r="X185" s="528"/>
      <c r="Y185" s="530"/>
      <c r="Z185" s="312">
        <v>4</v>
      </c>
      <c r="AA185" s="313">
        <v>288</v>
      </c>
      <c r="AB185" s="313">
        <v>187.1</v>
      </c>
      <c r="AC185" s="313">
        <v>100.9</v>
      </c>
      <c r="AD185" s="313" t="s">
        <v>43</v>
      </c>
      <c r="AE185" s="312" t="s">
        <v>1711</v>
      </c>
      <c r="AF185" s="314"/>
    </row>
    <row r="186" spans="1:32" ht="60" customHeight="1" x14ac:dyDescent="0.25">
      <c r="A186" s="349"/>
      <c r="B186" s="348"/>
      <c r="C186" s="512" t="s">
        <v>1612</v>
      </c>
      <c r="D186" s="304">
        <v>63</v>
      </c>
      <c r="E186" s="305">
        <v>221</v>
      </c>
      <c r="F186" s="30" t="s">
        <v>1605</v>
      </c>
      <c r="G186" s="30" t="s">
        <v>23</v>
      </c>
      <c r="H186" s="306">
        <v>144.9</v>
      </c>
      <c r="I186" s="307">
        <v>144.9</v>
      </c>
      <c r="J186" s="307">
        <v>0</v>
      </c>
      <c r="K186" s="307">
        <v>144.9</v>
      </c>
      <c r="L186" s="307">
        <v>0</v>
      </c>
      <c r="M186" s="348"/>
      <c r="N186" s="348"/>
      <c r="O186" s="348"/>
      <c r="P186" s="518"/>
      <c r="Q186" s="514"/>
      <c r="R186" s="514"/>
      <c r="S186" s="522"/>
      <c r="T186" s="532"/>
      <c r="U186" s="528"/>
      <c r="V186" s="528"/>
      <c r="W186" s="528"/>
      <c r="X186" s="528"/>
      <c r="Y186" s="530"/>
      <c r="Z186" s="312">
        <v>12</v>
      </c>
      <c r="AA186" s="313">
        <v>192</v>
      </c>
      <c r="AB186" s="313">
        <v>144.9</v>
      </c>
      <c r="AC186" s="313">
        <v>47.099999999999994</v>
      </c>
      <c r="AD186" s="313" t="s">
        <v>24</v>
      </c>
      <c r="AE186" s="312" t="s">
        <v>1712</v>
      </c>
      <c r="AF186" s="314"/>
    </row>
    <row r="187" spans="1:32" ht="60" customHeight="1" x14ac:dyDescent="0.25">
      <c r="A187" s="349"/>
      <c r="B187" s="348"/>
      <c r="C187" s="512"/>
      <c r="D187" s="304">
        <v>63</v>
      </c>
      <c r="E187" s="305">
        <v>222</v>
      </c>
      <c r="F187" s="30" t="s">
        <v>1605</v>
      </c>
      <c r="G187" s="30" t="s">
        <v>23</v>
      </c>
      <c r="H187" s="306">
        <v>35.1</v>
      </c>
      <c r="I187" s="307">
        <v>35.1</v>
      </c>
      <c r="J187" s="307">
        <v>0</v>
      </c>
      <c r="K187" s="307">
        <v>35.1</v>
      </c>
      <c r="L187" s="307">
        <v>0</v>
      </c>
      <c r="M187" s="348"/>
      <c r="N187" s="348"/>
      <c r="O187" s="348"/>
      <c r="P187" s="518"/>
      <c r="Q187" s="514"/>
      <c r="R187" s="514"/>
      <c r="S187" s="522"/>
      <c r="T187" s="314"/>
      <c r="U187" s="313"/>
      <c r="V187" s="313"/>
      <c r="W187" s="313"/>
      <c r="X187" s="313"/>
      <c r="Y187" s="312"/>
      <c r="Z187" s="312">
        <v>12</v>
      </c>
      <c r="AA187" s="313">
        <v>192</v>
      </c>
      <c r="AB187" s="313">
        <v>35.1</v>
      </c>
      <c r="AC187" s="313">
        <v>156.9</v>
      </c>
      <c r="AD187" s="313" t="s">
        <v>24</v>
      </c>
      <c r="AE187" s="312" t="s">
        <v>1712</v>
      </c>
      <c r="AF187" s="314"/>
    </row>
    <row r="188" spans="1:32" ht="60" customHeight="1" x14ac:dyDescent="0.25">
      <c r="A188" s="349"/>
      <c r="B188" s="348"/>
      <c r="C188" s="512" t="s">
        <v>1610</v>
      </c>
      <c r="D188" s="304">
        <v>55</v>
      </c>
      <c r="E188" s="305">
        <v>578</v>
      </c>
      <c r="F188" s="30" t="s">
        <v>1605</v>
      </c>
      <c r="G188" s="30" t="s">
        <v>23</v>
      </c>
      <c r="H188" s="306">
        <v>16.100000000000001</v>
      </c>
      <c r="I188" s="307">
        <v>16.100000000000001</v>
      </c>
      <c r="J188" s="307">
        <v>0</v>
      </c>
      <c r="K188" s="307">
        <v>16.100000000000001</v>
      </c>
      <c r="L188" s="307">
        <v>0</v>
      </c>
      <c r="M188" s="348"/>
      <c r="N188" s="348"/>
      <c r="O188" s="348"/>
      <c r="P188" s="518"/>
      <c r="Q188" s="514"/>
      <c r="R188" s="514"/>
      <c r="S188" s="522"/>
      <c r="T188" s="314"/>
      <c r="U188" s="313"/>
      <c r="V188" s="313"/>
      <c r="W188" s="313"/>
      <c r="X188" s="313"/>
      <c r="Y188" s="312"/>
      <c r="Z188" s="312"/>
      <c r="AA188" s="313"/>
      <c r="AB188" s="313"/>
      <c r="AC188" s="313"/>
      <c r="AD188" s="313"/>
      <c r="AE188" s="312"/>
      <c r="AF188" s="314"/>
    </row>
    <row r="189" spans="1:32" ht="60" customHeight="1" x14ac:dyDescent="0.25">
      <c r="A189" s="349"/>
      <c r="B189" s="348"/>
      <c r="C189" s="512"/>
      <c r="D189" s="304">
        <v>55</v>
      </c>
      <c r="E189" s="305">
        <v>582</v>
      </c>
      <c r="F189" s="30" t="s">
        <v>1605</v>
      </c>
      <c r="G189" s="30" t="s">
        <v>23</v>
      </c>
      <c r="H189" s="306">
        <v>48.5</v>
      </c>
      <c r="I189" s="307">
        <v>48.5</v>
      </c>
      <c r="J189" s="307">
        <v>0</v>
      </c>
      <c r="K189" s="307">
        <v>48.5</v>
      </c>
      <c r="L189" s="307">
        <v>0</v>
      </c>
      <c r="M189" s="348"/>
      <c r="N189" s="348"/>
      <c r="O189" s="348"/>
      <c r="P189" s="518"/>
      <c r="Q189" s="514"/>
      <c r="R189" s="514"/>
      <c r="S189" s="522"/>
      <c r="T189" s="314"/>
      <c r="U189" s="313"/>
      <c r="V189" s="313"/>
      <c r="W189" s="313"/>
      <c r="X189" s="313"/>
      <c r="Y189" s="312"/>
      <c r="Z189" s="312"/>
      <c r="AA189" s="313"/>
      <c r="AB189" s="313"/>
      <c r="AC189" s="313"/>
      <c r="AD189" s="313"/>
      <c r="AE189" s="312"/>
      <c r="AF189" s="314"/>
    </row>
    <row r="190" spans="1:32" ht="60" customHeight="1" x14ac:dyDescent="0.25">
      <c r="A190" s="349"/>
      <c r="B190" s="348"/>
      <c r="C190" s="512"/>
      <c r="D190" s="304">
        <v>55</v>
      </c>
      <c r="E190" s="305">
        <v>583</v>
      </c>
      <c r="F190" s="30" t="s">
        <v>1605</v>
      </c>
      <c r="G190" s="30" t="s">
        <v>23</v>
      </c>
      <c r="H190" s="306">
        <v>86.5</v>
      </c>
      <c r="I190" s="307">
        <v>86.5</v>
      </c>
      <c r="J190" s="307">
        <v>0</v>
      </c>
      <c r="K190" s="307">
        <v>86.5</v>
      </c>
      <c r="L190" s="307">
        <v>0</v>
      </c>
      <c r="M190" s="348"/>
      <c r="N190" s="348"/>
      <c r="O190" s="348"/>
      <c r="P190" s="519"/>
      <c r="Q190" s="520"/>
      <c r="R190" s="520"/>
      <c r="S190" s="523"/>
      <c r="T190" s="314"/>
      <c r="U190" s="313"/>
      <c r="V190" s="313"/>
      <c r="W190" s="313"/>
      <c r="X190" s="313"/>
      <c r="Y190" s="312"/>
      <c r="Z190" s="312"/>
      <c r="AA190" s="313"/>
      <c r="AB190" s="313"/>
      <c r="AC190" s="313"/>
      <c r="AD190" s="313"/>
      <c r="AE190" s="312"/>
      <c r="AF190" s="314"/>
    </row>
    <row r="191" spans="1:32" ht="60" customHeight="1" x14ac:dyDescent="0.25">
      <c r="A191" s="349">
        <v>21</v>
      </c>
      <c r="B191" s="348" t="s">
        <v>1713</v>
      </c>
      <c r="C191" s="512" t="s">
        <v>33</v>
      </c>
      <c r="D191" s="304">
        <v>54</v>
      </c>
      <c r="E191" s="305">
        <v>163</v>
      </c>
      <c r="F191" s="30" t="s">
        <v>1605</v>
      </c>
      <c r="G191" s="30" t="s">
        <v>23</v>
      </c>
      <c r="H191" s="306">
        <v>3.7</v>
      </c>
      <c r="I191" s="307">
        <v>3.7</v>
      </c>
      <c r="J191" s="307">
        <v>0</v>
      </c>
      <c r="K191" s="307">
        <v>3.7</v>
      </c>
      <c r="L191" s="307">
        <v>0</v>
      </c>
      <c r="M191" s="348" t="s">
        <v>1714</v>
      </c>
      <c r="N191" s="348" t="s">
        <v>1715</v>
      </c>
      <c r="O191" s="348" t="s">
        <v>1608</v>
      </c>
      <c r="P191" s="517">
        <v>3953.2</v>
      </c>
      <c r="Q191" s="513">
        <v>1582</v>
      </c>
      <c r="R191" s="513">
        <v>2371.1999999999998</v>
      </c>
      <c r="S191" s="521"/>
      <c r="T191" s="313"/>
      <c r="U191" s="313"/>
      <c r="V191" s="313"/>
      <c r="W191" s="313"/>
      <c r="X191" s="313"/>
      <c r="Y191" s="312"/>
      <c r="Z191" s="312"/>
      <c r="AA191" s="313"/>
      <c r="AB191" s="313"/>
      <c r="AC191" s="313"/>
      <c r="AD191" s="313"/>
      <c r="AE191" s="312"/>
      <c r="AF191" s="314"/>
    </row>
    <row r="192" spans="1:32" ht="60" customHeight="1" x14ac:dyDescent="0.25">
      <c r="A192" s="349"/>
      <c r="B192" s="348"/>
      <c r="C192" s="512"/>
      <c r="D192" s="304">
        <v>54</v>
      </c>
      <c r="E192" s="305">
        <v>153</v>
      </c>
      <c r="F192" s="30" t="s">
        <v>1605</v>
      </c>
      <c r="G192" s="30" t="s">
        <v>23</v>
      </c>
      <c r="H192" s="306">
        <v>103.8</v>
      </c>
      <c r="I192" s="307">
        <v>103.8</v>
      </c>
      <c r="J192" s="307">
        <v>0</v>
      </c>
      <c r="K192" s="307">
        <v>103.8</v>
      </c>
      <c r="L192" s="307">
        <v>0</v>
      </c>
      <c r="M192" s="348"/>
      <c r="N192" s="348"/>
      <c r="O192" s="348"/>
      <c r="P192" s="518"/>
      <c r="Q192" s="514"/>
      <c r="R192" s="514"/>
      <c r="S192" s="522"/>
      <c r="T192" s="313" t="s">
        <v>593</v>
      </c>
      <c r="U192" s="313" t="s">
        <v>594</v>
      </c>
      <c r="V192" s="313"/>
      <c r="W192" s="313"/>
      <c r="X192" s="313"/>
      <c r="Y192" s="312"/>
      <c r="Z192" s="312">
        <v>13</v>
      </c>
      <c r="AA192" s="313">
        <v>480</v>
      </c>
      <c r="AB192" s="313">
        <v>103.8</v>
      </c>
      <c r="AC192" s="313">
        <v>376.2</v>
      </c>
      <c r="AD192" s="313" t="s">
        <v>24</v>
      </c>
      <c r="AE192" s="312" t="s">
        <v>1716</v>
      </c>
      <c r="AF192" s="314"/>
    </row>
    <row r="193" spans="1:32" ht="60" customHeight="1" x14ac:dyDescent="0.25">
      <c r="A193" s="349"/>
      <c r="B193" s="348"/>
      <c r="C193" s="512"/>
      <c r="D193" s="304">
        <v>54</v>
      </c>
      <c r="E193" s="305">
        <v>148</v>
      </c>
      <c r="F193" s="30" t="s">
        <v>1605</v>
      </c>
      <c r="G193" s="30" t="s">
        <v>23</v>
      </c>
      <c r="H193" s="306">
        <v>24</v>
      </c>
      <c r="I193" s="307">
        <v>24</v>
      </c>
      <c r="J193" s="307">
        <v>0</v>
      </c>
      <c r="K193" s="307">
        <v>24</v>
      </c>
      <c r="L193" s="307">
        <v>0</v>
      </c>
      <c r="M193" s="348"/>
      <c r="N193" s="348"/>
      <c r="O193" s="348"/>
      <c r="P193" s="518"/>
      <c r="Q193" s="514"/>
      <c r="R193" s="514"/>
      <c r="S193" s="522"/>
      <c r="T193" s="313"/>
      <c r="U193" s="313"/>
      <c r="V193" s="313"/>
      <c r="W193" s="313"/>
      <c r="X193" s="313"/>
      <c r="Y193" s="312"/>
      <c r="Z193" s="312"/>
      <c r="AA193" s="313"/>
      <c r="AB193" s="313"/>
      <c r="AC193" s="313"/>
      <c r="AD193" s="313"/>
      <c r="AE193" s="312"/>
      <c r="AF193" s="314"/>
    </row>
    <row r="194" spans="1:32" ht="60" customHeight="1" x14ac:dyDescent="0.25">
      <c r="A194" s="349"/>
      <c r="B194" s="348"/>
      <c r="C194" s="308" t="s">
        <v>1610</v>
      </c>
      <c r="D194" s="304">
        <v>55</v>
      </c>
      <c r="E194" s="305">
        <v>288</v>
      </c>
      <c r="F194" s="30" t="s">
        <v>1605</v>
      </c>
      <c r="G194" s="30" t="s">
        <v>23</v>
      </c>
      <c r="H194" s="306">
        <v>223.2</v>
      </c>
      <c r="I194" s="307">
        <v>223.2</v>
      </c>
      <c r="J194" s="307">
        <v>0</v>
      </c>
      <c r="K194" s="307">
        <v>223.2</v>
      </c>
      <c r="L194" s="307">
        <v>0</v>
      </c>
      <c r="M194" s="348"/>
      <c r="N194" s="348"/>
      <c r="O194" s="348"/>
      <c r="P194" s="518"/>
      <c r="Q194" s="514"/>
      <c r="R194" s="514"/>
      <c r="S194" s="522"/>
      <c r="T194" s="314" t="s">
        <v>146</v>
      </c>
      <c r="U194" s="313" t="s">
        <v>147</v>
      </c>
      <c r="V194" s="313" t="s">
        <v>148</v>
      </c>
      <c r="W194" s="313" t="s">
        <v>28</v>
      </c>
      <c r="X194" s="313" t="s">
        <v>29</v>
      </c>
      <c r="Y194" s="312">
        <v>31</v>
      </c>
      <c r="Z194" s="312">
        <v>513</v>
      </c>
      <c r="AA194" s="313">
        <v>368.1</v>
      </c>
      <c r="AB194" s="313">
        <v>223.2</v>
      </c>
      <c r="AC194" s="313">
        <v>0</v>
      </c>
      <c r="AD194" s="313"/>
      <c r="AE194" s="312" t="s">
        <v>1717</v>
      </c>
      <c r="AF194" s="314" t="s">
        <v>1104</v>
      </c>
    </row>
    <row r="195" spans="1:32" ht="60" customHeight="1" x14ac:dyDescent="0.25">
      <c r="A195" s="349"/>
      <c r="B195" s="348"/>
      <c r="C195" s="512" t="s">
        <v>1610</v>
      </c>
      <c r="D195" s="304">
        <v>55</v>
      </c>
      <c r="E195" s="305">
        <v>354</v>
      </c>
      <c r="F195" s="30" t="s">
        <v>1605</v>
      </c>
      <c r="G195" s="30" t="s">
        <v>23</v>
      </c>
      <c r="H195" s="306">
        <v>12</v>
      </c>
      <c r="I195" s="307">
        <v>12</v>
      </c>
      <c r="J195" s="307">
        <v>0</v>
      </c>
      <c r="K195" s="307">
        <v>12</v>
      </c>
      <c r="L195" s="307">
        <v>0</v>
      </c>
      <c r="M195" s="348"/>
      <c r="N195" s="348"/>
      <c r="O195" s="348"/>
      <c r="P195" s="518"/>
      <c r="Q195" s="514"/>
      <c r="R195" s="514"/>
      <c r="S195" s="522"/>
      <c r="T195" s="314" t="s">
        <v>146</v>
      </c>
      <c r="U195" s="313" t="s">
        <v>147</v>
      </c>
      <c r="V195" s="313" t="s">
        <v>148</v>
      </c>
      <c r="W195" s="313" t="s">
        <v>28</v>
      </c>
      <c r="X195" s="313" t="s">
        <v>29</v>
      </c>
      <c r="Y195" s="312">
        <v>31</v>
      </c>
      <c r="Z195" s="312">
        <v>513</v>
      </c>
      <c r="AA195" s="313">
        <v>368.1</v>
      </c>
      <c r="AB195" s="313">
        <v>12</v>
      </c>
      <c r="AC195" s="313">
        <v>0</v>
      </c>
      <c r="AD195" s="313"/>
      <c r="AE195" s="312" t="s">
        <v>1717</v>
      </c>
      <c r="AF195" s="314" t="s">
        <v>1104</v>
      </c>
    </row>
    <row r="196" spans="1:32" ht="60" customHeight="1" x14ac:dyDescent="0.25">
      <c r="A196" s="349"/>
      <c r="B196" s="348"/>
      <c r="C196" s="512"/>
      <c r="D196" s="304">
        <v>55</v>
      </c>
      <c r="E196" s="305">
        <v>355</v>
      </c>
      <c r="F196" s="30" t="s">
        <v>1605</v>
      </c>
      <c r="G196" s="30" t="s">
        <v>23</v>
      </c>
      <c r="H196" s="306">
        <v>139.30000000000001</v>
      </c>
      <c r="I196" s="307">
        <v>139.30000000000001</v>
      </c>
      <c r="J196" s="307">
        <v>0</v>
      </c>
      <c r="K196" s="307">
        <v>139.30000000000001</v>
      </c>
      <c r="L196" s="307">
        <v>0</v>
      </c>
      <c r="M196" s="348"/>
      <c r="N196" s="348"/>
      <c r="O196" s="348"/>
      <c r="P196" s="518"/>
      <c r="Q196" s="514"/>
      <c r="R196" s="514"/>
      <c r="S196" s="522"/>
      <c r="T196" s="314"/>
      <c r="U196" s="313"/>
      <c r="V196" s="313"/>
      <c r="W196" s="313"/>
      <c r="X196" s="313"/>
      <c r="Y196" s="312"/>
      <c r="Z196" s="312"/>
      <c r="AA196" s="313"/>
      <c r="AB196" s="313"/>
      <c r="AC196" s="313"/>
      <c r="AD196" s="313"/>
      <c r="AE196" s="312"/>
      <c r="AF196" s="314"/>
    </row>
    <row r="197" spans="1:32" ht="60" customHeight="1" x14ac:dyDescent="0.25">
      <c r="A197" s="349"/>
      <c r="B197" s="348"/>
      <c r="C197" s="512" t="s">
        <v>1612</v>
      </c>
      <c r="D197" s="304">
        <v>55</v>
      </c>
      <c r="E197" s="305">
        <v>549</v>
      </c>
      <c r="F197" s="30" t="s">
        <v>1605</v>
      </c>
      <c r="G197" s="30" t="s">
        <v>23</v>
      </c>
      <c r="H197" s="306">
        <v>284.89999999999998</v>
      </c>
      <c r="I197" s="307">
        <v>284.89999999999998</v>
      </c>
      <c r="J197" s="307">
        <v>0</v>
      </c>
      <c r="K197" s="307">
        <v>284.89999999999998</v>
      </c>
      <c r="L197" s="307">
        <v>0</v>
      </c>
      <c r="M197" s="348"/>
      <c r="N197" s="348"/>
      <c r="O197" s="348"/>
      <c r="P197" s="518"/>
      <c r="Q197" s="514"/>
      <c r="R197" s="514"/>
      <c r="S197" s="522"/>
      <c r="T197" s="314" t="s">
        <v>146</v>
      </c>
      <c r="U197" s="313" t="s">
        <v>147</v>
      </c>
      <c r="V197" s="313" t="s">
        <v>148</v>
      </c>
      <c r="W197" s="313" t="s">
        <v>28</v>
      </c>
      <c r="X197" s="313" t="s">
        <v>29</v>
      </c>
      <c r="Y197" s="312">
        <v>31</v>
      </c>
      <c r="Z197" s="312">
        <v>513</v>
      </c>
      <c r="AA197" s="313">
        <v>368.1</v>
      </c>
      <c r="AB197" s="313">
        <v>284.89999999999998</v>
      </c>
      <c r="AC197" s="313">
        <v>0</v>
      </c>
      <c r="AD197" s="313"/>
      <c r="AE197" s="312" t="s">
        <v>1717</v>
      </c>
      <c r="AF197" s="314" t="s">
        <v>1104</v>
      </c>
    </row>
    <row r="198" spans="1:32" ht="60" customHeight="1" x14ac:dyDescent="0.25">
      <c r="A198" s="349"/>
      <c r="B198" s="348"/>
      <c r="C198" s="512"/>
      <c r="D198" s="304">
        <v>55</v>
      </c>
      <c r="E198" s="305">
        <v>550</v>
      </c>
      <c r="F198" s="30" t="s">
        <v>1605</v>
      </c>
      <c r="G198" s="30" t="s">
        <v>23</v>
      </c>
      <c r="H198" s="306">
        <v>23.1</v>
      </c>
      <c r="I198" s="307">
        <v>23.1</v>
      </c>
      <c r="J198" s="307">
        <v>0</v>
      </c>
      <c r="K198" s="307">
        <v>23.1</v>
      </c>
      <c r="L198" s="307">
        <v>0</v>
      </c>
      <c r="M198" s="348"/>
      <c r="N198" s="348"/>
      <c r="O198" s="348"/>
      <c r="P198" s="518"/>
      <c r="Q198" s="514"/>
      <c r="R198" s="514"/>
      <c r="S198" s="522"/>
      <c r="T198" s="314"/>
      <c r="U198" s="313"/>
      <c r="V198" s="313"/>
      <c r="W198" s="313"/>
      <c r="X198" s="313"/>
      <c r="Y198" s="312"/>
      <c r="Z198" s="312"/>
      <c r="AA198" s="313"/>
      <c r="AB198" s="313"/>
      <c r="AC198" s="313"/>
      <c r="AD198" s="313"/>
      <c r="AE198" s="312"/>
      <c r="AF198" s="314"/>
    </row>
    <row r="199" spans="1:32" ht="60" customHeight="1" x14ac:dyDescent="0.25">
      <c r="A199" s="349"/>
      <c r="B199" s="348"/>
      <c r="C199" s="308" t="s">
        <v>1615</v>
      </c>
      <c r="D199" s="304">
        <v>63</v>
      </c>
      <c r="E199" s="305">
        <v>167</v>
      </c>
      <c r="F199" s="30" t="s">
        <v>1605</v>
      </c>
      <c r="G199" s="30" t="s">
        <v>23</v>
      </c>
      <c r="H199" s="306">
        <v>156</v>
      </c>
      <c r="I199" s="307">
        <v>156</v>
      </c>
      <c r="J199" s="307">
        <v>0</v>
      </c>
      <c r="K199" s="307">
        <v>156</v>
      </c>
      <c r="L199" s="307">
        <v>0</v>
      </c>
      <c r="M199" s="348"/>
      <c r="N199" s="348"/>
      <c r="O199" s="348"/>
      <c r="P199" s="518"/>
      <c r="Q199" s="514"/>
      <c r="R199" s="514"/>
      <c r="S199" s="522"/>
      <c r="T199" s="314"/>
      <c r="U199" s="313"/>
      <c r="V199" s="313"/>
      <c r="W199" s="313"/>
      <c r="X199" s="313"/>
      <c r="Y199" s="312"/>
      <c r="Z199" s="312"/>
      <c r="AA199" s="313"/>
      <c r="AB199" s="313"/>
      <c r="AC199" s="313"/>
      <c r="AD199" s="313"/>
      <c r="AE199" s="312"/>
      <c r="AF199" s="314"/>
    </row>
    <row r="200" spans="1:32" ht="60" customHeight="1" x14ac:dyDescent="0.25">
      <c r="A200" s="349"/>
      <c r="B200" s="348"/>
      <c r="C200" s="308" t="s">
        <v>1615</v>
      </c>
      <c r="D200" s="304">
        <v>63</v>
      </c>
      <c r="E200" s="305">
        <v>50</v>
      </c>
      <c r="F200" s="30" t="s">
        <v>1605</v>
      </c>
      <c r="G200" s="30" t="s">
        <v>23</v>
      </c>
      <c r="H200" s="306">
        <v>362.5</v>
      </c>
      <c r="I200" s="307">
        <v>362.5</v>
      </c>
      <c r="J200" s="307">
        <v>0</v>
      </c>
      <c r="K200" s="307">
        <v>362.5</v>
      </c>
      <c r="L200" s="307">
        <v>0</v>
      </c>
      <c r="M200" s="348"/>
      <c r="N200" s="348"/>
      <c r="O200" s="348"/>
      <c r="P200" s="518"/>
      <c r="Q200" s="514"/>
      <c r="R200" s="514"/>
      <c r="S200" s="522"/>
      <c r="T200" s="313" t="s">
        <v>218</v>
      </c>
      <c r="U200" s="313" t="s">
        <v>642</v>
      </c>
      <c r="V200" s="313"/>
      <c r="W200" s="313"/>
      <c r="X200" s="313"/>
      <c r="Y200" s="312"/>
      <c r="Z200" s="312">
        <v>11</v>
      </c>
      <c r="AA200" s="313">
        <v>192</v>
      </c>
      <c r="AB200" s="313">
        <v>192</v>
      </c>
      <c r="AC200" s="313">
        <v>0</v>
      </c>
      <c r="AD200" s="313" t="s">
        <v>24</v>
      </c>
      <c r="AE200" s="313"/>
      <c r="AF200" s="314"/>
    </row>
    <row r="201" spans="1:32" ht="60" customHeight="1" x14ac:dyDescent="0.25">
      <c r="A201" s="349"/>
      <c r="B201" s="348"/>
      <c r="C201" s="512" t="s">
        <v>33</v>
      </c>
      <c r="D201" s="304">
        <v>54</v>
      </c>
      <c r="E201" s="305">
        <v>131</v>
      </c>
      <c r="F201" s="30" t="s">
        <v>1605</v>
      </c>
      <c r="G201" s="30" t="s">
        <v>23</v>
      </c>
      <c r="H201" s="306">
        <v>222.5</v>
      </c>
      <c r="I201" s="307">
        <v>222.5</v>
      </c>
      <c r="J201" s="307">
        <v>0</v>
      </c>
      <c r="K201" s="307">
        <v>222.5</v>
      </c>
      <c r="L201" s="307">
        <v>0</v>
      </c>
      <c r="M201" s="348"/>
      <c r="N201" s="348"/>
      <c r="O201" s="348"/>
      <c r="P201" s="518"/>
      <c r="Q201" s="514"/>
      <c r="R201" s="514"/>
      <c r="S201" s="522"/>
      <c r="T201" s="313"/>
      <c r="U201" s="313"/>
      <c r="V201" s="313"/>
      <c r="W201" s="313"/>
      <c r="X201" s="313"/>
      <c r="Y201" s="312"/>
      <c r="Z201" s="312"/>
      <c r="AA201" s="313"/>
      <c r="AB201" s="313"/>
      <c r="AC201" s="313"/>
      <c r="AD201" s="313"/>
      <c r="AE201" s="313"/>
      <c r="AF201" s="314"/>
    </row>
    <row r="202" spans="1:32" ht="60" customHeight="1" x14ac:dyDescent="0.25">
      <c r="A202" s="349"/>
      <c r="B202" s="348"/>
      <c r="C202" s="512"/>
      <c r="D202" s="304">
        <v>54</v>
      </c>
      <c r="E202" s="305">
        <v>132</v>
      </c>
      <c r="F202" s="30" t="s">
        <v>1605</v>
      </c>
      <c r="G202" s="30" t="s">
        <v>23</v>
      </c>
      <c r="H202" s="306">
        <v>27</v>
      </c>
      <c r="I202" s="307">
        <v>27</v>
      </c>
      <c r="J202" s="307">
        <v>0</v>
      </c>
      <c r="K202" s="307">
        <v>27</v>
      </c>
      <c r="L202" s="307">
        <v>0</v>
      </c>
      <c r="M202" s="348"/>
      <c r="N202" s="348"/>
      <c r="O202" s="348"/>
      <c r="P202" s="519"/>
      <c r="Q202" s="520"/>
      <c r="R202" s="520"/>
      <c r="S202" s="523"/>
      <c r="T202" s="313"/>
      <c r="U202" s="313"/>
      <c r="V202" s="313"/>
      <c r="W202" s="313"/>
      <c r="X202" s="313"/>
      <c r="Y202" s="312"/>
      <c r="Z202" s="312"/>
      <c r="AA202" s="313"/>
      <c r="AB202" s="313"/>
      <c r="AC202" s="313"/>
      <c r="AD202" s="313"/>
      <c r="AE202" s="313"/>
      <c r="AF202" s="314"/>
    </row>
    <row r="203" spans="1:32" ht="60" customHeight="1" x14ac:dyDescent="0.25">
      <c r="A203" s="349">
        <v>22</v>
      </c>
      <c r="B203" s="348" t="s">
        <v>1718</v>
      </c>
      <c r="C203" s="322" t="s">
        <v>33</v>
      </c>
      <c r="D203" s="304">
        <v>54</v>
      </c>
      <c r="E203" s="305">
        <v>126</v>
      </c>
      <c r="F203" s="30" t="s">
        <v>1605</v>
      </c>
      <c r="G203" s="30" t="s">
        <v>23</v>
      </c>
      <c r="H203" s="306">
        <v>97.7</v>
      </c>
      <c r="I203" s="307">
        <v>97.7</v>
      </c>
      <c r="J203" s="307">
        <v>0</v>
      </c>
      <c r="K203" s="307">
        <v>97.7</v>
      </c>
      <c r="L203" s="307">
        <v>0</v>
      </c>
      <c r="M203" s="348" t="s">
        <v>1718</v>
      </c>
      <c r="N203" s="348" t="s">
        <v>1719</v>
      </c>
      <c r="O203" s="348" t="s">
        <v>1608</v>
      </c>
      <c r="P203" s="517">
        <v>2608</v>
      </c>
      <c r="Q203" s="513">
        <v>895.2</v>
      </c>
      <c r="R203" s="513">
        <v>1712.8</v>
      </c>
      <c r="S203" s="521"/>
      <c r="T203" s="313" t="s">
        <v>604</v>
      </c>
      <c r="U203" s="313" t="s">
        <v>605</v>
      </c>
      <c r="V203" s="313"/>
      <c r="W203" s="313"/>
      <c r="X203" s="313"/>
      <c r="Y203" s="312"/>
      <c r="Z203" s="312">
        <v>5</v>
      </c>
      <c r="AA203" s="313">
        <v>360</v>
      </c>
      <c r="AB203" s="313">
        <v>97.7</v>
      </c>
      <c r="AC203" s="313">
        <v>262.3</v>
      </c>
      <c r="AD203" s="313" t="s">
        <v>43</v>
      </c>
      <c r="AE203" s="312" t="s">
        <v>1720</v>
      </c>
      <c r="AF203" s="314"/>
    </row>
    <row r="204" spans="1:32" ht="60" customHeight="1" x14ac:dyDescent="0.25">
      <c r="A204" s="349"/>
      <c r="B204" s="348"/>
      <c r="C204" s="308" t="s">
        <v>1610</v>
      </c>
      <c r="D204" s="304">
        <v>55</v>
      </c>
      <c r="E204" s="305">
        <v>274</v>
      </c>
      <c r="F204" s="30" t="s">
        <v>1605</v>
      </c>
      <c r="G204" s="30" t="s">
        <v>23</v>
      </c>
      <c r="H204" s="306">
        <v>168.6</v>
      </c>
      <c r="I204" s="307">
        <v>168.6</v>
      </c>
      <c r="J204" s="307">
        <v>0</v>
      </c>
      <c r="K204" s="307">
        <v>168.6</v>
      </c>
      <c r="L204" s="307">
        <v>0</v>
      </c>
      <c r="M204" s="348"/>
      <c r="N204" s="348"/>
      <c r="O204" s="348"/>
      <c r="P204" s="518"/>
      <c r="Q204" s="514"/>
      <c r="R204" s="514"/>
      <c r="S204" s="522"/>
      <c r="T204" s="314" t="s">
        <v>170</v>
      </c>
      <c r="U204" s="313" t="s">
        <v>171</v>
      </c>
      <c r="V204" s="313" t="s">
        <v>172</v>
      </c>
      <c r="W204" s="313" t="s">
        <v>28</v>
      </c>
      <c r="X204" s="313" t="s">
        <v>29</v>
      </c>
      <c r="Y204" s="312">
        <v>31</v>
      </c>
      <c r="Z204" s="312">
        <v>613</v>
      </c>
      <c r="AA204" s="313">
        <v>220.4</v>
      </c>
      <c r="AB204" s="313">
        <v>168.6</v>
      </c>
      <c r="AC204" s="313">
        <v>0</v>
      </c>
      <c r="AD204" s="313"/>
      <c r="AE204" s="313"/>
      <c r="AF204" s="314"/>
    </row>
    <row r="205" spans="1:32" ht="60" customHeight="1" x14ac:dyDescent="0.25">
      <c r="A205" s="349"/>
      <c r="B205" s="348"/>
      <c r="C205" s="308" t="s">
        <v>1610</v>
      </c>
      <c r="D205" s="304">
        <v>55</v>
      </c>
      <c r="E205" s="305">
        <v>289</v>
      </c>
      <c r="F205" s="30" t="s">
        <v>1605</v>
      </c>
      <c r="G205" s="30" t="s">
        <v>23</v>
      </c>
      <c r="H205" s="306">
        <v>70.7</v>
      </c>
      <c r="I205" s="307">
        <v>70.7</v>
      </c>
      <c r="J205" s="307">
        <v>0</v>
      </c>
      <c r="K205" s="307">
        <v>70.7</v>
      </c>
      <c r="L205" s="307">
        <v>0</v>
      </c>
      <c r="M205" s="348"/>
      <c r="N205" s="348"/>
      <c r="O205" s="348"/>
      <c r="P205" s="518"/>
      <c r="Q205" s="514"/>
      <c r="R205" s="514"/>
      <c r="S205" s="522"/>
      <c r="T205" s="314" t="s">
        <v>173</v>
      </c>
      <c r="U205" s="313" t="s">
        <v>174</v>
      </c>
      <c r="V205" s="313" t="s">
        <v>175</v>
      </c>
      <c r="W205" s="313" t="s">
        <v>28</v>
      </c>
      <c r="X205" s="313" t="s">
        <v>29</v>
      </c>
      <c r="Y205" s="312">
        <v>31</v>
      </c>
      <c r="Z205" s="312">
        <v>530</v>
      </c>
      <c r="AA205" s="313">
        <v>304.10000000000002</v>
      </c>
      <c r="AB205" s="313">
        <v>70.7</v>
      </c>
      <c r="AC205" s="313">
        <v>0</v>
      </c>
      <c r="AD205" s="313"/>
      <c r="AE205" s="312" t="s">
        <v>1721</v>
      </c>
      <c r="AF205" s="314" t="s">
        <v>1104</v>
      </c>
    </row>
    <row r="206" spans="1:32" ht="60" customHeight="1" x14ac:dyDescent="0.25">
      <c r="A206" s="349"/>
      <c r="B206" s="348"/>
      <c r="C206" s="308" t="s">
        <v>1622</v>
      </c>
      <c r="D206" s="304">
        <v>62</v>
      </c>
      <c r="E206" s="305">
        <v>18</v>
      </c>
      <c r="F206" s="30" t="s">
        <v>1605</v>
      </c>
      <c r="G206" s="30" t="s">
        <v>23</v>
      </c>
      <c r="H206" s="306">
        <v>101.7</v>
      </c>
      <c r="I206" s="307">
        <v>101.7</v>
      </c>
      <c r="J206" s="307">
        <v>0</v>
      </c>
      <c r="K206" s="307">
        <v>101.7</v>
      </c>
      <c r="L206" s="307">
        <v>0</v>
      </c>
      <c r="M206" s="348"/>
      <c r="N206" s="348"/>
      <c r="O206" s="348"/>
      <c r="P206" s="518"/>
      <c r="Q206" s="514"/>
      <c r="R206" s="514"/>
      <c r="S206" s="522"/>
      <c r="T206" s="314" t="s">
        <v>176</v>
      </c>
      <c r="U206" s="313" t="s">
        <v>177</v>
      </c>
      <c r="V206" s="313" t="s">
        <v>178</v>
      </c>
      <c r="W206" s="313" t="s">
        <v>28</v>
      </c>
      <c r="X206" s="313" t="s">
        <v>29</v>
      </c>
      <c r="Y206" s="312">
        <v>31</v>
      </c>
      <c r="Z206" s="312">
        <v>582</v>
      </c>
      <c r="AA206" s="313">
        <v>243.1</v>
      </c>
      <c r="AB206" s="313">
        <v>101.7</v>
      </c>
      <c r="AC206" s="313">
        <v>0</v>
      </c>
      <c r="AD206" s="313"/>
      <c r="AE206" s="312" t="s">
        <v>1722</v>
      </c>
      <c r="AF206" s="314" t="s">
        <v>1104</v>
      </c>
    </row>
    <row r="207" spans="1:32" ht="60" customHeight="1" x14ac:dyDescent="0.25">
      <c r="A207" s="349"/>
      <c r="B207" s="348"/>
      <c r="C207" s="308" t="s">
        <v>1615</v>
      </c>
      <c r="D207" s="304">
        <v>62</v>
      </c>
      <c r="E207" s="305">
        <v>26</v>
      </c>
      <c r="F207" s="30" t="s">
        <v>1605</v>
      </c>
      <c r="G207" s="30" t="s">
        <v>23</v>
      </c>
      <c r="H207" s="306">
        <v>340.3</v>
      </c>
      <c r="I207" s="307">
        <v>340.3</v>
      </c>
      <c r="J207" s="307">
        <v>0</v>
      </c>
      <c r="K207" s="307">
        <v>340.3</v>
      </c>
      <c r="L207" s="307">
        <v>0</v>
      </c>
      <c r="M207" s="348"/>
      <c r="N207" s="348"/>
      <c r="O207" s="348"/>
      <c r="P207" s="518"/>
      <c r="Q207" s="514"/>
      <c r="R207" s="514"/>
      <c r="S207" s="522"/>
      <c r="T207" s="314" t="s">
        <v>179</v>
      </c>
      <c r="U207" s="313" t="s">
        <v>612</v>
      </c>
      <c r="V207" s="313"/>
      <c r="W207" s="313"/>
      <c r="X207" s="313"/>
      <c r="Y207" s="312"/>
      <c r="Z207" s="312">
        <v>11</v>
      </c>
      <c r="AA207" s="313">
        <v>240</v>
      </c>
      <c r="AB207" s="313">
        <v>340.3</v>
      </c>
      <c r="AC207" s="313">
        <v>-100.30000000000001</v>
      </c>
      <c r="AD207" s="313" t="s">
        <v>33</v>
      </c>
      <c r="AE207" s="312" t="s">
        <v>1723</v>
      </c>
      <c r="AF207" s="314"/>
    </row>
    <row r="208" spans="1:32" ht="60" customHeight="1" x14ac:dyDescent="0.25">
      <c r="A208" s="349"/>
      <c r="B208" s="348"/>
      <c r="C208" s="512" t="s">
        <v>1612</v>
      </c>
      <c r="D208" s="304">
        <v>63</v>
      </c>
      <c r="E208" s="305">
        <v>76</v>
      </c>
      <c r="F208" s="30" t="s">
        <v>1605</v>
      </c>
      <c r="G208" s="30" t="s">
        <v>23</v>
      </c>
      <c r="H208" s="306">
        <v>112.6</v>
      </c>
      <c r="I208" s="307">
        <v>112.6</v>
      </c>
      <c r="J208" s="307">
        <v>0</v>
      </c>
      <c r="K208" s="307">
        <v>112.6</v>
      </c>
      <c r="L208" s="307">
        <v>0</v>
      </c>
      <c r="M208" s="348"/>
      <c r="N208" s="348"/>
      <c r="O208" s="348"/>
      <c r="P208" s="518"/>
      <c r="Q208" s="514"/>
      <c r="R208" s="514"/>
      <c r="S208" s="522"/>
      <c r="T208" s="314" t="s">
        <v>180</v>
      </c>
      <c r="U208" s="313" t="s">
        <v>181</v>
      </c>
      <c r="V208" s="313" t="s">
        <v>182</v>
      </c>
      <c r="W208" s="313" t="s">
        <v>28</v>
      </c>
      <c r="X208" s="313"/>
      <c r="Y208" s="312">
        <v>37</v>
      </c>
      <c r="Z208" s="312">
        <v>27</v>
      </c>
      <c r="AA208" s="313">
        <v>158.19999999999999</v>
      </c>
      <c r="AB208" s="313">
        <v>112.6</v>
      </c>
      <c r="AC208" s="313">
        <v>0</v>
      </c>
      <c r="AD208" s="313"/>
      <c r="AE208" s="313"/>
      <c r="AF208" s="314" t="s">
        <v>1104</v>
      </c>
    </row>
    <row r="209" spans="1:32" ht="60" customHeight="1" x14ac:dyDescent="0.25">
      <c r="A209" s="349"/>
      <c r="B209" s="348"/>
      <c r="C209" s="512"/>
      <c r="D209" s="304">
        <v>63</v>
      </c>
      <c r="E209" s="305">
        <v>77</v>
      </c>
      <c r="F209" s="30" t="s">
        <v>1605</v>
      </c>
      <c r="G209" s="30" t="s">
        <v>23</v>
      </c>
      <c r="H209" s="306">
        <v>3.6</v>
      </c>
      <c r="I209" s="307">
        <v>3.6</v>
      </c>
      <c r="J209" s="307">
        <v>0</v>
      </c>
      <c r="K209" s="307">
        <v>3.6</v>
      </c>
      <c r="L209" s="307">
        <v>0</v>
      </c>
      <c r="M209" s="348"/>
      <c r="N209" s="348"/>
      <c r="O209" s="348"/>
      <c r="P209" s="519"/>
      <c r="Q209" s="520"/>
      <c r="R209" s="520"/>
      <c r="S209" s="523"/>
      <c r="T209" s="314"/>
      <c r="U209" s="313"/>
      <c r="V209" s="313"/>
      <c r="W209" s="313"/>
      <c r="X209" s="313"/>
      <c r="Y209" s="312"/>
      <c r="Z209" s="312"/>
      <c r="AA209" s="313"/>
      <c r="AB209" s="313"/>
      <c r="AC209" s="313"/>
      <c r="AD209" s="313"/>
      <c r="AE209" s="313"/>
      <c r="AF209" s="314"/>
    </row>
    <row r="210" spans="1:32" ht="60" customHeight="1" x14ac:dyDescent="0.25">
      <c r="A210" s="349">
        <v>23</v>
      </c>
      <c r="B210" s="348" t="s">
        <v>1724</v>
      </c>
      <c r="C210" s="322" t="s">
        <v>33</v>
      </c>
      <c r="D210" s="304">
        <v>54</v>
      </c>
      <c r="E210" s="305">
        <v>176</v>
      </c>
      <c r="F210" s="30" t="s">
        <v>1605</v>
      </c>
      <c r="G210" s="30" t="s">
        <v>23</v>
      </c>
      <c r="H210" s="306">
        <v>97.5</v>
      </c>
      <c r="I210" s="307">
        <v>97.5</v>
      </c>
      <c r="J210" s="307"/>
      <c r="K210" s="307">
        <v>97.5</v>
      </c>
      <c r="L210" s="307">
        <v>0</v>
      </c>
      <c r="M210" s="348" t="s">
        <v>1725</v>
      </c>
      <c r="N210" s="348" t="s">
        <v>1726</v>
      </c>
      <c r="O210" s="348" t="s">
        <v>1608</v>
      </c>
      <c r="P210" s="517">
        <v>2683.7</v>
      </c>
      <c r="Q210" s="513">
        <v>1098.7</v>
      </c>
      <c r="R210" s="513">
        <v>1584.9999999999998</v>
      </c>
      <c r="S210" s="521"/>
      <c r="T210" s="314"/>
      <c r="U210" s="313"/>
      <c r="V210" s="313"/>
      <c r="W210" s="313"/>
      <c r="X210" s="313"/>
      <c r="Y210" s="312">
        <v>31</v>
      </c>
      <c r="Z210" s="312">
        <v>630</v>
      </c>
      <c r="AA210" s="313">
        <v>318.10000000000002</v>
      </c>
      <c r="AB210" s="313">
        <v>97.5</v>
      </c>
      <c r="AC210" s="313">
        <v>0</v>
      </c>
      <c r="AD210" s="313"/>
      <c r="AE210" s="313"/>
      <c r="AF210" s="314" t="s">
        <v>1104</v>
      </c>
    </row>
    <row r="211" spans="1:32" ht="60" customHeight="1" x14ac:dyDescent="0.25">
      <c r="A211" s="349"/>
      <c r="B211" s="348"/>
      <c r="C211" s="512" t="s">
        <v>1610</v>
      </c>
      <c r="D211" s="304">
        <v>55</v>
      </c>
      <c r="E211" s="305">
        <v>532</v>
      </c>
      <c r="F211" s="30" t="s">
        <v>1605</v>
      </c>
      <c r="G211" s="30" t="s">
        <v>23</v>
      </c>
      <c r="H211" s="306">
        <v>144.80000000000001</v>
      </c>
      <c r="I211" s="307">
        <v>144.80000000000001</v>
      </c>
      <c r="J211" s="307"/>
      <c r="K211" s="307">
        <v>144.80000000000001</v>
      </c>
      <c r="L211" s="307">
        <v>0</v>
      </c>
      <c r="M211" s="348"/>
      <c r="N211" s="348"/>
      <c r="O211" s="348"/>
      <c r="P211" s="518"/>
      <c r="Q211" s="514"/>
      <c r="R211" s="514"/>
      <c r="S211" s="522"/>
      <c r="T211" s="314"/>
      <c r="U211" s="313"/>
      <c r="V211" s="313"/>
      <c r="W211" s="313"/>
      <c r="X211" s="313"/>
      <c r="Y211" s="312">
        <v>31</v>
      </c>
      <c r="Z211" s="312">
        <v>630</v>
      </c>
      <c r="AA211" s="313">
        <v>318.10000000000002</v>
      </c>
      <c r="AB211" s="313">
        <v>144.80000000000001</v>
      </c>
      <c r="AC211" s="313">
        <v>0</v>
      </c>
      <c r="AD211" s="313"/>
      <c r="AE211" s="313"/>
      <c r="AF211" s="314" t="s">
        <v>1104</v>
      </c>
    </row>
    <row r="212" spans="1:32" ht="60" customHeight="1" x14ac:dyDescent="0.25">
      <c r="A212" s="349"/>
      <c r="B212" s="348"/>
      <c r="C212" s="512"/>
      <c r="D212" s="304">
        <v>55</v>
      </c>
      <c r="E212" s="305">
        <v>579</v>
      </c>
      <c r="F212" s="30" t="s">
        <v>1605</v>
      </c>
      <c r="G212" s="30" t="s">
        <v>23</v>
      </c>
      <c r="H212" s="306">
        <v>19.8</v>
      </c>
      <c r="I212" s="307">
        <v>19.8</v>
      </c>
      <c r="J212" s="307"/>
      <c r="K212" s="307">
        <v>19.8</v>
      </c>
      <c r="L212" s="307">
        <v>0</v>
      </c>
      <c r="M212" s="348"/>
      <c r="N212" s="348"/>
      <c r="O212" s="348"/>
      <c r="P212" s="518"/>
      <c r="Q212" s="514"/>
      <c r="R212" s="514"/>
      <c r="S212" s="522"/>
      <c r="T212" s="314"/>
      <c r="U212" s="313"/>
      <c r="V212" s="313"/>
      <c r="W212" s="313"/>
      <c r="X212" s="313"/>
      <c r="Y212" s="312"/>
      <c r="Z212" s="312"/>
      <c r="AA212" s="313"/>
      <c r="AB212" s="313"/>
      <c r="AC212" s="313"/>
      <c r="AD212" s="313"/>
      <c r="AE212" s="313"/>
      <c r="AF212" s="314"/>
    </row>
    <row r="213" spans="1:32" ht="60" customHeight="1" x14ac:dyDescent="0.25">
      <c r="A213" s="349"/>
      <c r="B213" s="348"/>
      <c r="C213" s="512" t="s">
        <v>1612</v>
      </c>
      <c r="D213" s="304">
        <v>55</v>
      </c>
      <c r="E213" s="305">
        <v>551</v>
      </c>
      <c r="F213" s="30" t="s">
        <v>1605</v>
      </c>
      <c r="G213" s="30" t="s">
        <v>23</v>
      </c>
      <c r="H213" s="306">
        <v>230.4</v>
      </c>
      <c r="I213" s="307">
        <v>230.4</v>
      </c>
      <c r="J213" s="307"/>
      <c r="K213" s="307">
        <v>230.4</v>
      </c>
      <c r="L213" s="307">
        <v>0</v>
      </c>
      <c r="M213" s="348"/>
      <c r="N213" s="348"/>
      <c r="O213" s="348"/>
      <c r="P213" s="518"/>
      <c r="Q213" s="514"/>
      <c r="R213" s="514"/>
      <c r="S213" s="522"/>
      <c r="T213" s="532" t="s">
        <v>183</v>
      </c>
      <c r="U213" s="528" t="s">
        <v>184</v>
      </c>
      <c r="V213" s="528" t="s">
        <v>185</v>
      </c>
      <c r="W213" s="528" t="s">
        <v>28</v>
      </c>
      <c r="X213" s="528" t="s">
        <v>29</v>
      </c>
      <c r="Y213" s="312">
        <v>31</v>
      </c>
      <c r="Z213" s="312">
        <v>630</v>
      </c>
      <c r="AA213" s="313">
        <v>318.10000000000002</v>
      </c>
      <c r="AB213" s="313">
        <v>230.4</v>
      </c>
      <c r="AC213" s="313">
        <v>0</v>
      </c>
      <c r="AD213" s="313"/>
      <c r="AE213" s="313"/>
      <c r="AF213" s="314" t="s">
        <v>1104</v>
      </c>
    </row>
    <row r="214" spans="1:32" ht="60" customHeight="1" x14ac:dyDescent="0.25">
      <c r="A214" s="349"/>
      <c r="B214" s="348"/>
      <c r="C214" s="512"/>
      <c r="D214" s="304">
        <v>55</v>
      </c>
      <c r="E214" s="305">
        <v>506</v>
      </c>
      <c r="F214" s="30" t="s">
        <v>1605</v>
      </c>
      <c r="G214" s="30" t="s">
        <v>23</v>
      </c>
      <c r="H214" s="306">
        <v>0.3</v>
      </c>
      <c r="I214" s="307">
        <v>0.3</v>
      </c>
      <c r="J214" s="307"/>
      <c r="K214" s="307">
        <v>0.3</v>
      </c>
      <c r="L214" s="307">
        <v>0</v>
      </c>
      <c r="M214" s="348"/>
      <c r="N214" s="348"/>
      <c r="O214" s="348"/>
      <c r="P214" s="518"/>
      <c r="Q214" s="514"/>
      <c r="R214" s="514"/>
      <c r="S214" s="522"/>
      <c r="T214" s="532"/>
      <c r="U214" s="528"/>
      <c r="V214" s="528"/>
      <c r="W214" s="528"/>
      <c r="X214" s="528"/>
      <c r="Y214" s="312"/>
      <c r="Z214" s="312"/>
      <c r="AA214" s="313"/>
      <c r="AB214" s="313"/>
      <c r="AC214" s="313"/>
      <c r="AD214" s="313"/>
      <c r="AE214" s="313"/>
      <c r="AF214" s="314"/>
    </row>
    <row r="215" spans="1:32" ht="60" customHeight="1" x14ac:dyDescent="0.25">
      <c r="A215" s="349"/>
      <c r="B215" s="348"/>
      <c r="C215" s="512"/>
      <c r="D215" s="304">
        <v>55</v>
      </c>
      <c r="E215" s="305">
        <v>553</v>
      </c>
      <c r="F215" s="30" t="s">
        <v>1605</v>
      </c>
      <c r="G215" s="30" t="s">
        <v>23</v>
      </c>
      <c r="H215" s="306">
        <v>17</v>
      </c>
      <c r="I215" s="307">
        <v>17</v>
      </c>
      <c r="J215" s="307"/>
      <c r="K215" s="307">
        <v>17</v>
      </c>
      <c r="L215" s="307">
        <v>0</v>
      </c>
      <c r="M215" s="348"/>
      <c r="N215" s="348"/>
      <c r="O215" s="348"/>
      <c r="P215" s="518"/>
      <c r="Q215" s="514"/>
      <c r="R215" s="514"/>
      <c r="S215" s="522"/>
      <c r="T215" s="532"/>
      <c r="U215" s="528"/>
      <c r="V215" s="528"/>
      <c r="W215" s="528"/>
      <c r="X215" s="528"/>
      <c r="Y215" s="312"/>
      <c r="Z215" s="312"/>
      <c r="AA215" s="313"/>
      <c r="AB215" s="313"/>
      <c r="AC215" s="313"/>
      <c r="AD215" s="313"/>
      <c r="AE215" s="313"/>
      <c r="AF215" s="314"/>
    </row>
    <row r="216" spans="1:32" ht="60" customHeight="1" x14ac:dyDescent="0.25">
      <c r="A216" s="349"/>
      <c r="B216" s="348"/>
      <c r="C216" s="512" t="s">
        <v>1615</v>
      </c>
      <c r="D216" s="304">
        <v>63</v>
      </c>
      <c r="E216" s="305">
        <v>7</v>
      </c>
      <c r="F216" s="30" t="s">
        <v>1605</v>
      </c>
      <c r="G216" s="30" t="s">
        <v>23</v>
      </c>
      <c r="H216" s="306">
        <v>268.7</v>
      </c>
      <c r="I216" s="307">
        <v>268.7</v>
      </c>
      <c r="J216" s="307"/>
      <c r="K216" s="307">
        <v>268.7</v>
      </c>
      <c r="L216" s="307">
        <v>0</v>
      </c>
      <c r="M216" s="348"/>
      <c r="N216" s="348"/>
      <c r="O216" s="348"/>
      <c r="P216" s="518"/>
      <c r="Q216" s="514"/>
      <c r="R216" s="514"/>
      <c r="S216" s="522"/>
      <c r="T216" s="532"/>
      <c r="U216" s="528"/>
      <c r="V216" s="528"/>
      <c r="W216" s="528"/>
      <c r="X216" s="528"/>
      <c r="Y216" s="312">
        <v>31</v>
      </c>
      <c r="Z216" s="312">
        <v>683</v>
      </c>
      <c r="AA216" s="313">
        <v>381.7</v>
      </c>
      <c r="AB216" s="313">
        <v>268.7</v>
      </c>
      <c r="AC216" s="313">
        <v>0</v>
      </c>
      <c r="AD216" s="313"/>
      <c r="AE216" s="313"/>
      <c r="AF216" s="314"/>
    </row>
    <row r="217" spans="1:32" ht="60" customHeight="1" x14ac:dyDescent="0.25">
      <c r="A217" s="349"/>
      <c r="B217" s="348"/>
      <c r="C217" s="512"/>
      <c r="D217" s="304">
        <v>63</v>
      </c>
      <c r="E217" s="305">
        <v>16</v>
      </c>
      <c r="F217" s="30" t="s">
        <v>1605</v>
      </c>
      <c r="G217" s="30" t="s">
        <v>23</v>
      </c>
      <c r="H217" s="306">
        <v>14.3</v>
      </c>
      <c r="I217" s="307">
        <v>14.3</v>
      </c>
      <c r="J217" s="307"/>
      <c r="K217" s="307">
        <v>14.3</v>
      </c>
      <c r="L217" s="307">
        <v>0</v>
      </c>
      <c r="M217" s="348"/>
      <c r="N217" s="348"/>
      <c r="O217" s="348"/>
      <c r="P217" s="518"/>
      <c r="Q217" s="514"/>
      <c r="R217" s="514"/>
      <c r="S217" s="522"/>
      <c r="T217" s="314"/>
      <c r="U217" s="313"/>
      <c r="V217" s="313"/>
      <c r="W217" s="313"/>
      <c r="X217" s="313"/>
      <c r="Y217" s="312"/>
      <c r="Z217" s="312"/>
      <c r="AA217" s="313"/>
      <c r="AB217" s="313"/>
      <c r="AC217" s="313"/>
      <c r="AD217" s="313"/>
      <c r="AE217" s="313"/>
      <c r="AF217" s="314"/>
    </row>
    <row r="218" spans="1:32" ht="60" customHeight="1" x14ac:dyDescent="0.25">
      <c r="A218" s="349"/>
      <c r="B218" s="348"/>
      <c r="C218" s="512" t="s">
        <v>1615</v>
      </c>
      <c r="D218" s="304">
        <v>63</v>
      </c>
      <c r="E218" s="305">
        <v>53</v>
      </c>
      <c r="F218" s="30" t="s">
        <v>1605</v>
      </c>
      <c r="G218" s="30" t="s">
        <v>23</v>
      </c>
      <c r="H218" s="306">
        <v>119.7</v>
      </c>
      <c r="I218" s="307">
        <v>119.7</v>
      </c>
      <c r="J218" s="307">
        <v>0</v>
      </c>
      <c r="K218" s="307">
        <v>119.7</v>
      </c>
      <c r="L218" s="307">
        <v>0</v>
      </c>
      <c r="M218" s="348"/>
      <c r="N218" s="348"/>
      <c r="O218" s="348"/>
      <c r="P218" s="518"/>
      <c r="Q218" s="514"/>
      <c r="R218" s="514"/>
      <c r="S218" s="522"/>
      <c r="T218" s="313"/>
      <c r="U218" s="313"/>
      <c r="V218" s="313"/>
      <c r="W218" s="313"/>
      <c r="X218" s="313"/>
      <c r="Y218" s="312"/>
      <c r="Z218" s="312"/>
      <c r="AA218" s="313"/>
      <c r="AB218" s="313"/>
      <c r="AC218" s="313"/>
      <c r="AD218" s="313"/>
      <c r="AE218" s="312" t="s">
        <v>1727</v>
      </c>
      <c r="AF218" s="314"/>
    </row>
    <row r="219" spans="1:32" ht="60" customHeight="1" x14ac:dyDescent="0.25">
      <c r="A219" s="349"/>
      <c r="B219" s="348"/>
      <c r="C219" s="512"/>
      <c r="D219" s="304">
        <v>63</v>
      </c>
      <c r="E219" s="305">
        <v>54</v>
      </c>
      <c r="F219" s="30" t="s">
        <v>1605</v>
      </c>
      <c r="G219" s="30" t="s">
        <v>23</v>
      </c>
      <c r="H219" s="306">
        <v>17.8</v>
      </c>
      <c r="I219" s="307">
        <v>17.8</v>
      </c>
      <c r="J219" s="307">
        <v>0</v>
      </c>
      <c r="K219" s="307">
        <v>17.8</v>
      </c>
      <c r="L219" s="307">
        <v>0</v>
      </c>
      <c r="M219" s="348"/>
      <c r="N219" s="348"/>
      <c r="O219" s="348"/>
      <c r="P219" s="518"/>
      <c r="Q219" s="514"/>
      <c r="R219" s="514"/>
      <c r="S219" s="522"/>
      <c r="T219" s="313"/>
      <c r="U219" s="313"/>
      <c r="V219" s="313"/>
      <c r="W219" s="313"/>
      <c r="X219" s="313"/>
      <c r="Y219" s="312"/>
      <c r="Z219" s="312"/>
      <c r="AA219" s="313"/>
      <c r="AB219" s="313"/>
      <c r="AC219" s="313"/>
      <c r="AD219" s="313"/>
      <c r="AE219" s="312"/>
      <c r="AF219" s="314"/>
    </row>
    <row r="220" spans="1:32" ht="60" customHeight="1" x14ac:dyDescent="0.25">
      <c r="A220" s="349"/>
      <c r="B220" s="348"/>
      <c r="C220" s="308" t="s">
        <v>1615</v>
      </c>
      <c r="D220" s="304">
        <v>63</v>
      </c>
      <c r="E220" s="305">
        <v>236</v>
      </c>
      <c r="F220" s="30" t="s">
        <v>1605</v>
      </c>
      <c r="G220" s="30" t="s">
        <v>23</v>
      </c>
      <c r="H220" s="306">
        <v>168.4</v>
      </c>
      <c r="I220" s="307">
        <v>168.4</v>
      </c>
      <c r="J220" s="307">
        <v>0</v>
      </c>
      <c r="K220" s="307">
        <v>168.4</v>
      </c>
      <c r="L220" s="307">
        <v>0</v>
      </c>
      <c r="M220" s="348"/>
      <c r="N220" s="348"/>
      <c r="O220" s="348"/>
      <c r="P220" s="519"/>
      <c r="Q220" s="520"/>
      <c r="R220" s="520"/>
      <c r="S220" s="523"/>
      <c r="T220" s="314" t="s">
        <v>186</v>
      </c>
      <c r="U220" s="313" t="s">
        <v>187</v>
      </c>
      <c r="V220" s="313" t="s">
        <v>188</v>
      </c>
      <c r="W220" s="313" t="s">
        <v>28</v>
      </c>
      <c r="X220" s="313" t="s">
        <v>29</v>
      </c>
      <c r="Y220" s="312">
        <v>31</v>
      </c>
      <c r="Z220" s="312">
        <v>416</v>
      </c>
      <c r="AA220" s="313">
        <v>160.6</v>
      </c>
      <c r="AB220" s="313">
        <v>168.4</v>
      </c>
      <c r="AC220" s="313">
        <v>139.6</v>
      </c>
      <c r="AD220" s="313"/>
      <c r="AE220" s="313"/>
      <c r="AF220" s="314"/>
    </row>
    <row r="221" spans="1:32" ht="60" customHeight="1" x14ac:dyDescent="0.25">
      <c r="A221" s="349">
        <v>24</v>
      </c>
      <c r="B221" s="348" t="s">
        <v>1728</v>
      </c>
      <c r="C221" s="308" t="s">
        <v>33</v>
      </c>
      <c r="D221" s="304">
        <v>54</v>
      </c>
      <c r="E221" s="305">
        <v>168</v>
      </c>
      <c r="F221" s="30" t="s">
        <v>1605</v>
      </c>
      <c r="G221" s="30" t="s">
        <v>23</v>
      </c>
      <c r="H221" s="306">
        <v>121.7</v>
      </c>
      <c r="I221" s="307">
        <v>121.7</v>
      </c>
      <c r="J221" s="307">
        <v>0</v>
      </c>
      <c r="K221" s="307">
        <v>121.7</v>
      </c>
      <c r="L221" s="307">
        <v>0</v>
      </c>
      <c r="M221" s="348" t="s">
        <v>1729</v>
      </c>
      <c r="N221" s="348" t="s">
        <v>1730</v>
      </c>
      <c r="O221" s="345" t="s">
        <v>1608</v>
      </c>
      <c r="P221" s="517">
        <v>3549</v>
      </c>
      <c r="Q221" s="513">
        <v>1508.1</v>
      </c>
      <c r="R221" s="513">
        <v>2040.9</v>
      </c>
      <c r="S221" s="521"/>
      <c r="T221" s="313"/>
      <c r="U221" s="313"/>
      <c r="V221" s="313"/>
      <c r="W221" s="313"/>
      <c r="X221" s="313"/>
      <c r="Y221" s="312"/>
      <c r="Z221" s="312"/>
      <c r="AA221" s="313"/>
      <c r="AB221" s="313"/>
      <c r="AC221" s="313"/>
      <c r="AD221" s="313"/>
      <c r="AE221" s="312"/>
      <c r="AF221" s="314"/>
    </row>
    <row r="222" spans="1:32" ht="60" customHeight="1" x14ac:dyDescent="0.25">
      <c r="A222" s="349"/>
      <c r="B222" s="348"/>
      <c r="C222" s="308" t="s">
        <v>1610</v>
      </c>
      <c r="D222" s="304">
        <v>55</v>
      </c>
      <c r="E222" s="305">
        <v>354</v>
      </c>
      <c r="F222" s="30" t="s">
        <v>1605</v>
      </c>
      <c r="G222" s="30" t="s">
        <v>23</v>
      </c>
      <c r="H222" s="306">
        <v>151.30000000000001</v>
      </c>
      <c r="I222" s="307">
        <v>151.30000000000001</v>
      </c>
      <c r="J222" s="307">
        <v>0</v>
      </c>
      <c r="K222" s="307">
        <v>151.30000000000001</v>
      </c>
      <c r="L222" s="307">
        <v>0</v>
      </c>
      <c r="M222" s="348"/>
      <c r="N222" s="348"/>
      <c r="O222" s="346"/>
      <c r="P222" s="518"/>
      <c r="Q222" s="514"/>
      <c r="R222" s="514"/>
      <c r="S222" s="522"/>
      <c r="T222" s="313"/>
      <c r="U222" s="313"/>
      <c r="V222" s="313"/>
      <c r="W222" s="313"/>
      <c r="X222" s="313"/>
      <c r="Y222" s="312"/>
      <c r="Z222" s="312">
        <v>8</v>
      </c>
      <c r="AA222" s="313">
        <v>240</v>
      </c>
      <c r="AB222" s="313">
        <v>151.30000000000001</v>
      </c>
      <c r="AC222" s="313">
        <v>88.699999999999989</v>
      </c>
      <c r="AD222" s="313" t="s">
        <v>24</v>
      </c>
      <c r="AE222" s="312"/>
      <c r="AF222" s="314"/>
    </row>
    <row r="223" spans="1:32" ht="60" customHeight="1" x14ac:dyDescent="0.25">
      <c r="A223" s="349"/>
      <c r="B223" s="348"/>
      <c r="C223" s="512" t="s">
        <v>1614</v>
      </c>
      <c r="D223" s="304">
        <v>62</v>
      </c>
      <c r="E223" s="305">
        <v>71</v>
      </c>
      <c r="F223" s="30" t="s">
        <v>1605</v>
      </c>
      <c r="G223" s="30" t="s">
        <v>23</v>
      </c>
      <c r="H223" s="306">
        <v>18.2</v>
      </c>
      <c r="I223" s="307">
        <v>18.2</v>
      </c>
      <c r="J223" s="307">
        <v>0</v>
      </c>
      <c r="K223" s="307">
        <v>18.2</v>
      </c>
      <c r="L223" s="307">
        <v>0</v>
      </c>
      <c r="M223" s="348"/>
      <c r="N223" s="348"/>
      <c r="O223" s="346"/>
      <c r="P223" s="518"/>
      <c r="Q223" s="514"/>
      <c r="R223" s="514"/>
      <c r="S223" s="522"/>
      <c r="T223" s="321"/>
      <c r="U223" s="321"/>
      <c r="V223" s="321"/>
      <c r="W223" s="321"/>
      <c r="X223" s="321"/>
      <c r="Z223" s="312">
        <v>6</v>
      </c>
      <c r="AA223" s="313">
        <v>168</v>
      </c>
      <c r="AB223" s="313">
        <v>18.2</v>
      </c>
      <c r="AC223" s="313">
        <v>149.80000000000001</v>
      </c>
      <c r="AD223" s="313" t="s">
        <v>43</v>
      </c>
      <c r="AE223" s="312"/>
      <c r="AF223" s="314"/>
    </row>
    <row r="224" spans="1:32" ht="60" customHeight="1" x14ac:dyDescent="0.25">
      <c r="A224" s="349"/>
      <c r="B224" s="348"/>
      <c r="C224" s="512"/>
      <c r="D224" s="304">
        <v>62</v>
      </c>
      <c r="E224" s="305">
        <v>40</v>
      </c>
      <c r="F224" s="30" t="s">
        <v>1605</v>
      </c>
      <c r="G224" s="30" t="s">
        <v>23</v>
      </c>
      <c r="H224" s="306">
        <v>373.7</v>
      </c>
      <c r="I224" s="307">
        <v>373.7</v>
      </c>
      <c r="J224" s="307">
        <v>0</v>
      </c>
      <c r="K224" s="307">
        <v>373.7</v>
      </c>
      <c r="L224" s="307">
        <v>0</v>
      </c>
      <c r="M224" s="348"/>
      <c r="N224" s="348"/>
      <c r="O224" s="346"/>
      <c r="P224" s="518"/>
      <c r="Q224" s="514"/>
      <c r="R224" s="514"/>
      <c r="S224" s="522"/>
      <c r="T224" s="321"/>
      <c r="U224" s="321"/>
      <c r="V224" s="321"/>
      <c r="W224" s="321"/>
      <c r="X224" s="321"/>
      <c r="Z224" s="312"/>
      <c r="AA224" s="313"/>
      <c r="AB224" s="313"/>
      <c r="AC224" s="313"/>
      <c r="AD224" s="313"/>
      <c r="AE224" s="312"/>
      <c r="AF224" s="314"/>
    </row>
    <row r="225" spans="1:32" ht="60" customHeight="1" x14ac:dyDescent="0.25">
      <c r="A225" s="349"/>
      <c r="B225" s="348"/>
      <c r="C225" s="512"/>
      <c r="D225" s="304">
        <v>62</v>
      </c>
      <c r="E225" s="305">
        <v>42</v>
      </c>
      <c r="F225" s="30" t="s">
        <v>1605</v>
      </c>
      <c r="G225" s="30" t="s">
        <v>23</v>
      </c>
      <c r="H225" s="306">
        <v>218.3</v>
      </c>
      <c r="I225" s="307">
        <v>218.3</v>
      </c>
      <c r="J225" s="307">
        <v>0</v>
      </c>
      <c r="K225" s="307">
        <v>218.3</v>
      </c>
      <c r="L225" s="307">
        <v>0</v>
      </c>
      <c r="M225" s="348"/>
      <c r="N225" s="348"/>
      <c r="O225" s="346"/>
      <c r="P225" s="518"/>
      <c r="Q225" s="514"/>
      <c r="R225" s="514"/>
      <c r="S225" s="522"/>
      <c r="T225" s="321"/>
      <c r="U225" s="321"/>
      <c r="V225" s="321"/>
      <c r="W225" s="321"/>
      <c r="X225" s="321"/>
      <c r="Z225" s="312"/>
      <c r="AA225" s="313"/>
      <c r="AB225" s="313"/>
      <c r="AC225" s="313"/>
      <c r="AD225" s="313"/>
      <c r="AE225" s="312"/>
      <c r="AF225" s="314"/>
    </row>
    <row r="226" spans="1:32" ht="60" customHeight="1" x14ac:dyDescent="0.25">
      <c r="A226" s="349"/>
      <c r="B226" s="348"/>
      <c r="C226" s="308" t="s">
        <v>1610</v>
      </c>
      <c r="D226" s="304">
        <v>55</v>
      </c>
      <c r="E226" s="305">
        <v>585</v>
      </c>
      <c r="F226" s="30" t="s">
        <v>1605</v>
      </c>
      <c r="G226" s="30" t="s">
        <v>23</v>
      </c>
      <c r="H226" s="306">
        <v>114.1</v>
      </c>
      <c r="I226" s="307">
        <v>114.1</v>
      </c>
      <c r="J226" s="307">
        <v>0</v>
      </c>
      <c r="K226" s="307">
        <v>114.1</v>
      </c>
      <c r="L226" s="307">
        <v>0</v>
      </c>
      <c r="M226" s="348"/>
      <c r="N226" s="348"/>
      <c r="O226" s="346"/>
      <c r="P226" s="518"/>
      <c r="Q226" s="514"/>
      <c r="R226" s="514"/>
      <c r="S226" s="522"/>
      <c r="T226" s="314" t="s">
        <v>25</v>
      </c>
      <c r="U226" s="313" t="s">
        <v>26</v>
      </c>
      <c r="V226" s="313" t="s">
        <v>27</v>
      </c>
      <c r="W226" s="313" t="s">
        <v>28</v>
      </c>
      <c r="X226" s="313" t="s">
        <v>29</v>
      </c>
      <c r="Y226" s="312">
        <v>31</v>
      </c>
      <c r="Z226" s="312">
        <v>687</v>
      </c>
      <c r="AA226" s="313">
        <v>178.9</v>
      </c>
      <c r="AB226" s="313">
        <v>114.1</v>
      </c>
      <c r="AC226" s="313">
        <v>64.800000000000011</v>
      </c>
      <c r="AD226" s="313"/>
      <c r="AE226" s="313"/>
      <c r="AF226" s="314" t="s">
        <v>1104</v>
      </c>
    </row>
    <row r="227" spans="1:32" ht="60" customHeight="1" x14ac:dyDescent="0.25">
      <c r="A227" s="349"/>
      <c r="B227" s="348"/>
      <c r="C227" s="512" t="s">
        <v>1612</v>
      </c>
      <c r="D227" s="304">
        <v>63</v>
      </c>
      <c r="E227" s="305">
        <v>98</v>
      </c>
      <c r="F227" s="30" t="s">
        <v>1605</v>
      </c>
      <c r="G227" s="30" t="s">
        <v>23</v>
      </c>
      <c r="H227" s="306">
        <v>5.9</v>
      </c>
      <c r="I227" s="307">
        <v>5.9</v>
      </c>
      <c r="J227" s="307">
        <v>0</v>
      </c>
      <c r="K227" s="307">
        <v>5.9</v>
      </c>
      <c r="L227" s="307">
        <v>0</v>
      </c>
      <c r="M227" s="348"/>
      <c r="N227" s="348"/>
      <c r="O227" s="346"/>
      <c r="P227" s="518"/>
      <c r="Q227" s="514"/>
      <c r="R227" s="514"/>
      <c r="S227" s="522"/>
      <c r="T227" s="314"/>
      <c r="U227" s="313"/>
      <c r="V227" s="313"/>
      <c r="W227" s="313"/>
      <c r="X227" s="313"/>
      <c r="Y227" s="312"/>
      <c r="Z227" s="312"/>
      <c r="AA227" s="313"/>
      <c r="AB227" s="313"/>
      <c r="AC227" s="313"/>
      <c r="AD227" s="313"/>
      <c r="AE227" s="313"/>
      <c r="AF227" s="314"/>
    </row>
    <row r="228" spans="1:32" ht="60" customHeight="1" x14ac:dyDescent="0.25">
      <c r="A228" s="349"/>
      <c r="B228" s="348"/>
      <c r="C228" s="512"/>
      <c r="D228" s="304">
        <v>63</v>
      </c>
      <c r="E228" s="305">
        <v>68</v>
      </c>
      <c r="F228" s="30" t="s">
        <v>1605</v>
      </c>
      <c r="G228" s="30" t="s">
        <v>23</v>
      </c>
      <c r="H228" s="306">
        <v>123.1</v>
      </c>
      <c r="I228" s="307">
        <v>123.1</v>
      </c>
      <c r="J228" s="307">
        <v>0</v>
      </c>
      <c r="K228" s="307">
        <v>123.1</v>
      </c>
      <c r="L228" s="307">
        <v>0</v>
      </c>
      <c r="M228" s="348"/>
      <c r="N228" s="348"/>
      <c r="O228" s="346"/>
      <c r="P228" s="518"/>
      <c r="Q228" s="514"/>
      <c r="R228" s="514"/>
      <c r="S228" s="522"/>
      <c r="T228" s="314"/>
      <c r="U228" s="313"/>
      <c r="V228" s="313"/>
      <c r="W228" s="313"/>
      <c r="X228" s="313"/>
      <c r="Y228" s="312"/>
      <c r="Z228" s="312"/>
      <c r="AA228" s="313"/>
      <c r="AB228" s="313"/>
      <c r="AC228" s="313"/>
      <c r="AD228" s="313"/>
      <c r="AE228" s="313"/>
      <c r="AF228" s="314"/>
    </row>
    <row r="229" spans="1:32" ht="60" customHeight="1" x14ac:dyDescent="0.25">
      <c r="A229" s="349"/>
      <c r="B229" s="348"/>
      <c r="C229" s="512" t="s">
        <v>1612</v>
      </c>
      <c r="D229" s="304">
        <v>55</v>
      </c>
      <c r="E229" s="305">
        <v>501</v>
      </c>
      <c r="F229" s="30" t="s">
        <v>1605</v>
      </c>
      <c r="G229" s="30" t="s">
        <v>23</v>
      </c>
      <c r="H229" s="306">
        <v>38</v>
      </c>
      <c r="I229" s="307">
        <v>38</v>
      </c>
      <c r="J229" s="307">
        <v>0</v>
      </c>
      <c r="K229" s="307">
        <v>38</v>
      </c>
      <c r="L229" s="307">
        <v>0</v>
      </c>
      <c r="M229" s="348"/>
      <c r="N229" s="348"/>
      <c r="O229" s="346"/>
      <c r="P229" s="518"/>
      <c r="Q229" s="514"/>
      <c r="R229" s="514"/>
      <c r="S229" s="522"/>
      <c r="T229" s="314"/>
      <c r="U229" s="313"/>
      <c r="V229" s="313"/>
      <c r="W229" s="313"/>
      <c r="X229" s="313"/>
      <c r="Y229" s="312"/>
      <c r="Z229" s="312"/>
      <c r="AA229" s="313"/>
      <c r="AB229" s="313"/>
      <c r="AC229" s="313"/>
      <c r="AD229" s="313"/>
      <c r="AE229" s="313"/>
      <c r="AF229" s="314"/>
    </row>
    <row r="230" spans="1:32" ht="60" customHeight="1" x14ac:dyDescent="0.25">
      <c r="A230" s="349"/>
      <c r="B230" s="348"/>
      <c r="C230" s="512"/>
      <c r="D230" s="304">
        <v>55</v>
      </c>
      <c r="E230" s="305">
        <v>500</v>
      </c>
      <c r="F230" s="30" t="s">
        <v>1605</v>
      </c>
      <c r="G230" s="30" t="s">
        <v>23</v>
      </c>
      <c r="H230" s="306">
        <v>343.8</v>
      </c>
      <c r="I230" s="307">
        <v>343.8</v>
      </c>
      <c r="J230" s="307">
        <v>0</v>
      </c>
      <c r="K230" s="307">
        <v>343.8</v>
      </c>
      <c r="L230" s="307">
        <v>0</v>
      </c>
      <c r="M230" s="348"/>
      <c r="N230" s="348"/>
      <c r="O230" s="347"/>
      <c r="P230" s="519"/>
      <c r="Q230" s="520"/>
      <c r="R230" s="520"/>
      <c r="S230" s="523"/>
      <c r="T230" s="314"/>
      <c r="U230" s="313"/>
      <c r="V230" s="313"/>
      <c r="W230" s="313"/>
      <c r="X230" s="313"/>
      <c r="Y230" s="312"/>
      <c r="Z230" s="312"/>
      <c r="AA230" s="313"/>
      <c r="AB230" s="313"/>
      <c r="AC230" s="313"/>
      <c r="AD230" s="313"/>
      <c r="AE230" s="313"/>
      <c r="AF230" s="314"/>
    </row>
    <row r="231" spans="1:32" ht="60" customHeight="1" x14ac:dyDescent="0.25">
      <c r="A231" s="349">
        <v>25</v>
      </c>
      <c r="B231" s="348" t="s">
        <v>1731</v>
      </c>
      <c r="C231" s="512" t="s">
        <v>1617</v>
      </c>
      <c r="D231" s="304">
        <v>55</v>
      </c>
      <c r="E231" s="305">
        <v>281</v>
      </c>
      <c r="F231" s="30" t="s">
        <v>1605</v>
      </c>
      <c r="G231" s="30" t="s">
        <v>23</v>
      </c>
      <c r="H231" s="306">
        <v>47.8</v>
      </c>
      <c r="I231" s="307">
        <v>47.8</v>
      </c>
      <c r="J231" s="307"/>
      <c r="K231" s="307">
        <v>47.8</v>
      </c>
      <c r="L231" s="307">
        <v>0</v>
      </c>
      <c r="M231" s="348" t="s">
        <v>1732</v>
      </c>
      <c r="N231" s="348" t="s">
        <v>1733</v>
      </c>
      <c r="O231" s="348" t="s">
        <v>1608</v>
      </c>
      <c r="P231" s="517">
        <v>3174.1</v>
      </c>
      <c r="Q231" s="513">
        <v>1936.3</v>
      </c>
      <c r="R231" s="513">
        <v>1237.8</v>
      </c>
      <c r="S231" s="521"/>
      <c r="T231" s="314" t="s">
        <v>189</v>
      </c>
      <c r="U231" s="313" t="s">
        <v>190</v>
      </c>
      <c r="V231" s="313" t="s">
        <v>191</v>
      </c>
      <c r="W231" s="313" t="s">
        <v>28</v>
      </c>
      <c r="X231" s="313" t="s">
        <v>29</v>
      </c>
      <c r="Y231" s="312">
        <v>31</v>
      </c>
      <c r="Z231" s="312">
        <v>538</v>
      </c>
      <c r="AA231" s="313">
        <v>163.1</v>
      </c>
      <c r="AB231" s="313">
        <v>47.8</v>
      </c>
      <c r="AC231" s="313">
        <v>0</v>
      </c>
      <c r="AD231" s="313"/>
      <c r="AE231" s="313"/>
      <c r="AF231" s="314" t="s">
        <v>1104</v>
      </c>
    </row>
    <row r="232" spans="1:32" ht="60" customHeight="1" x14ac:dyDescent="0.25">
      <c r="A232" s="349"/>
      <c r="B232" s="348"/>
      <c r="C232" s="512"/>
      <c r="D232" s="304">
        <v>55</v>
      </c>
      <c r="E232" s="305">
        <v>280</v>
      </c>
      <c r="F232" s="30" t="s">
        <v>1605</v>
      </c>
      <c r="G232" s="30" t="s">
        <v>23</v>
      </c>
      <c r="H232" s="306">
        <v>92.2</v>
      </c>
      <c r="I232" s="307">
        <v>92.2</v>
      </c>
      <c r="J232" s="307"/>
      <c r="K232" s="307">
        <v>92.2</v>
      </c>
      <c r="L232" s="307">
        <v>0</v>
      </c>
      <c r="M232" s="348"/>
      <c r="N232" s="348"/>
      <c r="O232" s="348"/>
      <c r="P232" s="518"/>
      <c r="Q232" s="514"/>
      <c r="R232" s="514"/>
      <c r="S232" s="522"/>
      <c r="T232" s="314" t="s">
        <v>189</v>
      </c>
      <c r="U232" s="313" t="s">
        <v>190</v>
      </c>
      <c r="V232" s="313" t="s">
        <v>191</v>
      </c>
      <c r="W232" s="313" t="s">
        <v>28</v>
      </c>
      <c r="X232" s="313" t="s">
        <v>29</v>
      </c>
      <c r="Y232" s="312">
        <v>31</v>
      </c>
      <c r="Z232" s="312">
        <v>538</v>
      </c>
      <c r="AA232" s="313">
        <v>163.1</v>
      </c>
      <c r="AB232" s="313">
        <v>92.2</v>
      </c>
      <c r="AC232" s="313">
        <v>0</v>
      </c>
      <c r="AD232" s="313"/>
      <c r="AE232" s="313"/>
      <c r="AF232" s="314" t="s">
        <v>1104</v>
      </c>
    </row>
    <row r="233" spans="1:32" ht="60" customHeight="1" x14ac:dyDescent="0.25">
      <c r="A233" s="349"/>
      <c r="B233" s="348"/>
      <c r="C233" s="324" t="s">
        <v>1617</v>
      </c>
      <c r="D233" s="304">
        <v>55</v>
      </c>
      <c r="E233" s="305">
        <v>286</v>
      </c>
      <c r="F233" s="30" t="s">
        <v>1605</v>
      </c>
      <c r="G233" s="30" t="s">
        <v>23</v>
      </c>
      <c r="H233" s="306">
        <v>99.1</v>
      </c>
      <c r="I233" s="307">
        <v>99.1</v>
      </c>
      <c r="J233" s="307">
        <v>0</v>
      </c>
      <c r="K233" s="307">
        <v>99.1</v>
      </c>
      <c r="L233" s="307">
        <v>0</v>
      </c>
      <c r="M233" s="348"/>
      <c r="N233" s="348"/>
      <c r="O233" s="348"/>
      <c r="P233" s="518"/>
      <c r="Q233" s="514"/>
      <c r="R233" s="514"/>
      <c r="S233" s="522"/>
      <c r="T233" s="314" t="s">
        <v>186</v>
      </c>
      <c r="U233" s="313" t="s">
        <v>187</v>
      </c>
      <c r="V233" s="313" t="s">
        <v>188</v>
      </c>
      <c r="W233" s="313" t="s">
        <v>28</v>
      </c>
      <c r="X233" s="313" t="s">
        <v>29</v>
      </c>
      <c r="Y233" s="312">
        <v>31</v>
      </c>
      <c r="Z233" s="312">
        <v>416</v>
      </c>
      <c r="AA233" s="313">
        <v>160.6</v>
      </c>
      <c r="AB233" s="313">
        <v>99.1</v>
      </c>
      <c r="AC233" s="313">
        <v>139.6</v>
      </c>
      <c r="AD233" s="313"/>
      <c r="AE233" s="313"/>
      <c r="AF233" s="314"/>
    </row>
    <row r="234" spans="1:32" ht="60" customHeight="1" x14ac:dyDescent="0.25">
      <c r="A234" s="349"/>
      <c r="B234" s="348"/>
      <c r="C234" s="512" t="s">
        <v>1617</v>
      </c>
      <c r="D234" s="304">
        <v>55</v>
      </c>
      <c r="E234" s="305">
        <v>287</v>
      </c>
      <c r="F234" s="30" t="s">
        <v>1605</v>
      </c>
      <c r="G234" s="30" t="s">
        <v>23</v>
      </c>
      <c r="H234" s="306">
        <v>102.3</v>
      </c>
      <c r="I234" s="307">
        <v>102.3</v>
      </c>
      <c r="J234" s="307">
        <v>0</v>
      </c>
      <c r="K234" s="307">
        <v>102.3</v>
      </c>
      <c r="L234" s="307">
        <v>0</v>
      </c>
      <c r="M234" s="348"/>
      <c r="N234" s="348"/>
      <c r="O234" s="348"/>
      <c r="P234" s="518"/>
      <c r="Q234" s="514"/>
      <c r="R234" s="514"/>
      <c r="S234" s="522"/>
      <c r="T234" s="314" t="s">
        <v>186</v>
      </c>
      <c r="U234" s="313" t="s">
        <v>187</v>
      </c>
      <c r="V234" s="313" t="s">
        <v>188</v>
      </c>
      <c r="W234" s="313" t="s">
        <v>28</v>
      </c>
      <c r="X234" s="313" t="s">
        <v>29</v>
      </c>
      <c r="Y234" s="312">
        <v>31</v>
      </c>
      <c r="Z234" s="312">
        <v>416</v>
      </c>
      <c r="AA234" s="313">
        <v>160.6</v>
      </c>
      <c r="AB234" s="313">
        <v>102.3</v>
      </c>
      <c r="AC234" s="313">
        <v>139.6</v>
      </c>
      <c r="AD234" s="313"/>
      <c r="AE234" s="313"/>
      <c r="AF234" s="314"/>
    </row>
    <row r="235" spans="1:32" ht="60" customHeight="1" x14ac:dyDescent="0.25">
      <c r="A235" s="349"/>
      <c r="B235" s="348"/>
      <c r="C235" s="512"/>
      <c r="D235" s="304">
        <v>55</v>
      </c>
      <c r="E235" s="305">
        <v>282</v>
      </c>
      <c r="F235" s="30" t="s">
        <v>1605</v>
      </c>
      <c r="G235" s="30" t="s">
        <v>23</v>
      </c>
      <c r="H235" s="306">
        <v>182.4</v>
      </c>
      <c r="I235" s="307">
        <v>182.4</v>
      </c>
      <c r="J235" s="307"/>
      <c r="K235" s="307">
        <v>182.4</v>
      </c>
      <c r="L235" s="307">
        <v>0</v>
      </c>
      <c r="M235" s="348"/>
      <c r="N235" s="348"/>
      <c r="O235" s="348"/>
      <c r="P235" s="518"/>
      <c r="Q235" s="514"/>
      <c r="R235" s="514"/>
      <c r="S235" s="522"/>
      <c r="T235" s="314"/>
      <c r="U235" s="313"/>
      <c r="V235" s="313"/>
      <c r="W235" s="313"/>
      <c r="X235" s="313"/>
      <c r="Y235" s="312"/>
      <c r="Z235" s="312"/>
      <c r="AA235" s="313"/>
      <c r="AB235" s="313"/>
      <c r="AC235" s="313"/>
      <c r="AD235" s="313"/>
      <c r="AE235" s="313"/>
      <c r="AF235" s="314"/>
    </row>
    <row r="236" spans="1:32" ht="60" customHeight="1" x14ac:dyDescent="0.25">
      <c r="A236" s="349"/>
      <c r="B236" s="348"/>
      <c r="C236" s="308" t="s">
        <v>1610</v>
      </c>
      <c r="D236" s="304">
        <v>55</v>
      </c>
      <c r="E236" s="305">
        <v>476</v>
      </c>
      <c r="F236" s="30" t="s">
        <v>1605</v>
      </c>
      <c r="G236" s="30" t="s">
        <v>23</v>
      </c>
      <c r="H236" s="306">
        <v>136</v>
      </c>
      <c r="I236" s="307">
        <v>136</v>
      </c>
      <c r="J236" s="307"/>
      <c r="K236" s="307">
        <v>136</v>
      </c>
      <c r="L236" s="307">
        <v>0</v>
      </c>
      <c r="M236" s="348"/>
      <c r="N236" s="348"/>
      <c r="O236" s="348"/>
      <c r="P236" s="518"/>
      <c r="Q236" s="514"/>
      <c r="R236" s="514"/>
      <c r="S236" s="522"/>
      <c r="T236" s="314" t="s">
        <v>189</v>
      </c>
      <c r="U236" s="313" t="s">
        <v>190</v>
      </c>
      <c r="V236" s="313" t="s">
        <v>191</v>
      </c>
      <c r="W236" s="313" t="s">
        <v>28</v>
      </c>
      <c r="X236" s="313" t="s">
        <v>29</v>
      </c>
      <c r="Y236" s="312">
        <v>31</v>
      </c>
      <c r="Z236" s="312">
        <v>538</v>
      </c>
      <c r="AA236" s="313">
        <v>163.1</v>
      </c>
      <c r="AB236" s="313">
        <v>136</v>
      </c>
      <c r="AC236" s="313">
        <v>0</v>
      </c>
      <c r="AD236" s="313"/>
      <c r="AE236" s="313"/>
      <c r="AF236" s="314" t="s">
        <v>1104</v>
      </c>
    </row>
    <row r="237" spans="1:32" ht="60" customHeight="1" x14ac:dyDescent="0.25">
      <c r="A237" s="349"/>
      <c r="B237" s="348"/>
      <c r="C237" s="512" t="s">
        <v>1612</v>
      </c>
      <c r="D237" s="304">
        <v>56</v>
      </c>
      <c r="E237" s="305">
        <v>732</v>
      </c>
      <c r="F237" s="30" t="s">
        <v>1605</v>
      </c>
      <c r="G237" s="30" t="s">
        <v>23</v>
      </c>
      <c r="H237" s="306">
        <v>4.9000000000000004</v>
      </c>
      <c r="I237" s="307">
        <v>1.7</v>
      </c>
      <c r="J237" s="307">
        <v>0</v>
      </c>
      <c r="K237" s="307">
        <v>1.7</v>
      </c>
      <c r="L237" s="307">
        <v>3.2</v>
      </c>
      <c r="M237" s="348"/>
      <c r="N237" s="348"/>
      <c r="O237" s="348"/>
      <c r="P237" s="518"/>
      <c r="Q237" s="514"/>
      <c r="R237" s="514"/>
      <c r="S237" s="522"/>
      <c r="T237" s="314" t="s">
        <v>189</v>
      </c>
      <c r="U237" s="313" t="s">
        <v>190</v>
      </c>
      <c r="V237" s="313" t="s">
        <v>191</v>
      </c>
      <c r="W237" s="313" t="s">
        <v>28</v>
      </c>
      <c r="X237" s="313" t="s">
        <v>29</v>
      </c>
      <c r="Y237" s="312">
        <v>31</v>
      </c>
      <c r="Z237" s="312">
        <v>538</v>
      </c>
      <c r="AA237" s="313">
        <v>163.1</v>
      </c>
      <c r="AB237" s="313">
        <v>1.7</v>
      </c>
      <c r="AC237" s="313">
        <v>0</v>
      </c>
      <c r="AD237" s="313"/>
      <c r="AE237" s="313"/>
      <c r="AF237" s="314" t="s">
        <v>1104</v>
      </c>
    </row>
    <row r="238" spans="1:32" ht="60" customHeight="1" x14ac:dyDescent="0.25">
      <c r="A238" s="349"/>
      <c r="B238" s="348"/>
      <c r="C238" s="512"/>
      <c r="D238" s="304">
        <v>56</v>
      </c>
      <c r="E238" s="305">
        <v>733</v>
      </c>
      <c r="F238" s="30" t="s">
        <v>1605</v>
      </c>
      <c r="G238" s="30" t="s">
        <v>23</v>
      </c>
      <c r="H238" s="306">
        <v>151.4</v>
      </c>
      <c r="I238" s="307">
        <v>37.9</v>
      </c>
      <c r="J238" s="307">
        <v>0</v>
      </c>
      <c r="K238" s="307">
        <v>37.9</v>
      </c>
      <c r="L238" s="307">
        <v>113.5</v>
      </c>
      <c r="M238" s="348"/>
      <c r="N238" s="348"/>
      <c r="O238" s="348"/>
      <c r="P238" s="518"/>
      <c r="Q238" s="514"/>
      <c r="R238" s="514"/>
      <c r="S238" s="522"/>
      <c r="T238" s="314" t="s">
        <v>189</v>
      </c>
      <c r="U238" s="313" t="s">
        <v>190</v>
      </c>
      <c r="V238" s="313" t="s">
        <v>191</v>
      </c>
      <c r="W238" s="313" t="s">
        <v>28</v>
      </c>
      <c r="X238" s="313" t="s">
        <v>29</v>
      </c>
      <c r="Y238" s="312">
        <v>31</v>
      </c>
      <c r="Z238" s="312">
        <v>538</v>
      </c>
      <c r="AA238" s="313">
        <v>163.1</v>
      </c>
      <c r="AB238" s="313">
        <v>37.9</v>
      </c>
      <c r="AC238" s="313">
        <v>0</v>
      </c>
      <c r="AD238" s="313"/>
      <c r="AE238" s="313"/>
      <c r="AF238" s="314" t="s">
        <v>1104</v>
      </c>
    </row>
    <row r="239" spans="1:32" ht="60" customHeight="1" x14ac:dyDescent="0.25">
      <c r="A239" s="349"/>
      <c r="B239" s="348"/>
      <c r="C239" s="512"/>
      <c r="D239" s="304">
        <v>56</v>
      </c>
      <c r="E239" s="305">
        <v>734</v>
      </c>
      <c r="F239" s="30" t="s">
        <v>1605</v>
      </c>
      <c r="G239" s="30" t="s">
        <v>23</v>
      </c>
      <c r="H239" s="306">
        <v>17.2</v>
      </c>
      <c r="I239" s="307">
        <v>4.0999999999999996</v>
      </c>
      <c r="J239" s="307">
        <v>13.1</v>
      </c>
      <c r="K239" s="307">
        <v>17.2</v>
      </c>
      <c r="L239" s="307">
        <v>0</v>
      </c>
      <c r="M239" s="348"/>
      <c r="N239" s="348"/>
      <c r="O239" s="348"/>
      <c r="P239" s="518"/>
      <c r="Q239" s="514"/>
      <c r="R239" s="514"/>
      <c r="S239" s="522"/>
      <c r="T239" s="314" t="s">
        <v>189</v>
      </c>
      <c r="U239" s="313" t="s">
        <v>190</v>
      </c>
      <c r="V239" s="313" t="s">
        <v>191</v>
      </c>
      <c r="W239" s="313" t="s">
        <v>28</v>
      </c>
      <c r="X239" s="313" t="s">
        <v>29</v>
      </c>
      <c r="Y239" s="312">
        <v>31</v>
      </c>
      <c r="Z239" s="312">
        <v>538</v>
      </c>
      <c r="AA239" s="313">
        <v>163.1</v>
      </c>
      <c r="AB239" s="313">
        <v>17.2</v>
      </c>
      <c r="AC239" s="313">
        <v>0</v>
      </c>
      <c r="AD239" s="313"/>
      <c r="AE239" s="313"/>
      <c r="AF239" s="314" t="s">
        <v>1104</v>
      </c>
    </row>
    <row r="240" spans="1:32" ht="60" customHeight="1" x14ac:dyDescent="0.25">
      <c r="A240" s="349"/>
      <c r="B240" s="348"/>
      <c r="C240" s="308" t="s">
        <v>1615</v>
      </c>
      <c r="D240" s="304">
        <v>63</v>
      </c>
      <c r="E240" s="305">
        <v>15</v>
      </c>
      <c r="F240" s="30" t="s">
        <v>1605</v>
      </c>
      <c r="G240" s="30" t="s">
        <v>23</v>
      </c>
      <c r="H240" s="306">
        <v>477</v>
      </c>
      <c r="I240" s="307">
        <v>477</v>
      </c>
      <c r="J240" s="307">
        <v>0</v>
      </c>
      <c r="K240" s="307">
        <v>477</v>
      </c>
      <c r="L240" s="307">
        <v>0</v>
      </c>
      <c r="M240" s="348"/>
      <c r="N240" s="348"/>
      <c r="O240" s="348"/>
      <c r="P240" s="518"/>
      <c r="Q240" s="514"/>
      <c r="R240" s="514"/>
      <c r="S240" s="522"/>
      <c r="T240" s="314" t="s">
        <v>615</v>
      </c>
      <c r="U240" s="313" t="s">
        <v>616</v>
      </c>
      <c r="V240" s="313"/>
      <c r="W240" s="313"/>
      <c r="X240" s="313"/>
      <c r="Y240" s="312"/>
      <c r="Z240" s="312">
        <v>7</v>
      </c>
      <c r="AA240" s="313">
        <v>168</v>
      </c>
      <c r="AB240" s="313">
        <v>477</v>
      </c>
      <c r="AC240" s="313">
        <v>-309</v>
      </c>
      <c r="AD240" s="313" t="s">
        <v>33</v>
      </c>
      <c r="AE240" s="312" t="s">
        <v>1734</v>
      </c>
      <c r="AF240" s="314"/>
    </row>
    <row r="241" spans="1:32" ht="60" customHeight="1" x14ac:dyDescent="0.25">
      <c r="A241" s="349"/>
      <c r="B241" s="348"/>
      <c r="C241" s="512" t="s">
        <v>1610</v>
      </c>
      <c r="D241" s="304">
        <v>55</v>
      </c>
      <c r="E241" s="305">
        <v>277</v>
      </c>
      <c r="F241" s="30" t="s">
        <v>1605</v>
      </c>
      <c r="G241" s="30" t="s">
        <v>23</v>
      </c>
      <c r="H241" s="306">
        <v>17.399999999999999</v>
      </c>
      <c r="I241" s="307">
        <v>17.399999999999999</v>
      </c>
      <c r="J241" s="307"/>
      <c r="K241" s="307">
        <v>17.399999999999999</v>
      </c>
      <c r="L241" s="307">
        <v>0</v>
      </c>
      <c r="M241" s="348"/>
      <c r="N241" s="348"/>
      <c r="O241" s="348"/>
      <c r="P241" s="518"/>
      <c r="Q241" s="514"/>
      <c r="R241" s="514"/>
      <c r="S241" s="522"/>
      <c r="T241" s="314"/>
      <c r="U241" s="313"/>
      <c r="V241" s="313"/>
      <c r="W241" s="313"/>
      <c r="X241" s="313"/>
      <c r="Y241" s="312"/>
      <c r="Z241" s="312"/>
      <c r="AA241" s="313"/>
      <c r="AB241" s="313"/>
      <c r="AC241" s="313"/>
      <c r="AD241" s="313"/>
      <c r="AE241" s="313"/>
      <c r="AF241" s="314"/>
    </row>
    <row r="242" spans="1:32" ht="60" customHeight="1" x14ac:dyDescent="0.25">
      <c r="A242" s="349"/>
      <c r="B242" s="348"/>
      <c r="C242" s="512"/>
      <c r="D242" s="304">
        <v>55</v>
      </c>
      <c r="E242" s="305">
        <v>291</v>
      </c>
      <c r="F242" s="30" t="s">
        <v>1605</v>
      </c>
      <c r="G242" s="30" t="s">
        <v>23</v>
      </c>
      <c r="H242" s="306">
        <v>187.6</v>
      </c>
      <c r="I242" s="307">
        <v>187.6</v>
      </c>
      <c r="J242" s="307"/>
      <c r="K242" s="307">
        <v>187.6</v>
      </c>
      <c r="L242" s="307">
        <v>0</v>
      </c>
      <c r="M242" s="348"/>
      <c r="N242" s="348"/>
      <c r="O242" s="348"/>
      <c r="P242" s="518"/>
      <c r="Q242" s="514"/>
      <c r="R242" s="514"/>
      <c r="S242" s="522"/>
      <c r="T242" s="314"/>
      <c r="U242" s="313"/>
      <c r="V242" s="313"/>
      <c r="W242" s="313"/>
      <c r="X242" s="313"/>
      <c r="Y242" s="312"/>
      <c r="Z242" s="312"/>
      <c r="AA242" s="313"/>
      <c r="AB242" s="313"/>
      <c r="AC242" s="313"/>
      <c r="AD242" s="313"/>
      <c r="AE242" s="313"/>
      <c r="AF242" s="314"/>
    </row>
    <row r="243" spans="1:32" ht="60" customHeight="1" x14ac:dyDescent="0.25">
      <c r="A243" s="349"/>
      <c r="B243" s="348"/>
      <c r="C243" s="308" t="s">
        <v>33</v>
      </c>
      <c r="D243" s="304">
        <v>54</v>
      </c>
      <c r="E243" s="305">
        <v>151</v>
      </c>
      <c r="F243" s="30" t="s">
        <v>1605</v>
      </c>
      <c r="G243" s="30" t="s">
        <v>23</v>
      </c>
      <c r="H243" s="306">
        <v>119.3</v>
      </c>
      <c r="I243" s="307">
        <v>119.3</v>
      </c>
      <c r="J243" s="307"/>
      <c r="K243" s="307">
        <v>119.3</v>
      </c>
      <c r="L243" s="307">
        <v>0</v>
      </c>
      <c r="M243" s="348"/>
      <c r="N243" s="348"/>
      <c r="O243" s="348"/>
      <c r="P243" s="518"/>
      <c r="Q243" s="514"/>
      <c r="R243" s="514"/>
      <c r="S243" s="522"/>
      <c r="T243" s="314" t="s">
        <v>226</v>
      </c>
      <c r="U243" s="313" t="s">
        <v>227</v>
      </c>
      <c r="V243" s="313" t="s">
        <v>228</v>
      </c>
      <c r="W243" s="313" t="s">
        <v>28</v>
      </c>
      <c r="X243" s="313" t="s">
        <v>29</v>
      </c>
      <c r="Y243" s="312">
        <v>31</v>
      </c>
      <c r="Z243" s="312">
        <v>497</v>
      </c>
      <c r="AA243" s="313">
        <v>363</v>
      </c>
      <c r="AB243" s="313">
        <v>119.3</v>
      </c>
      <c r="AC243" s="313">
        <v>0</v>
      </c>
      <c r="AD243" s="313"/>
      <c r="AE243" s="312" t="s">
        <v>1623</v>
      </c>
      <c r="AF243" s="314" t="s">
        <v>1104</v>
      </c>
    </row>
    <row r="244" spans="1:32" ht="60" customHeight="1" x14ac:dyDescent="0.25">
      <c r="A244" s="349"/>
      <c r="B244" s="348"/>
      <c r="C244" s="308"/>
      <c r="D244" s="304">
        <v>55</v>
      </c>
      <c r="E244" s="305">
        <v>474</v>
      </c>
      <c r="F244" s="30" t="s">
        <v>1605</v>
      </c>
      <c r="G244" s="30" t="s">
        <v>23</v>
      </c>
      <c r="H244" s="306">
        <v>274.89999999999998</v>
      </c>
      <c r="I244" s="307">
        <v>226.9</v>
      </c>
      <c r="J244" s="307">
        <v>0</v>
      </c>
      <c r="K244" s="307">
        <v>226.9</v>
      </c>
      <c r="L244" s="307">
        <v>47.999999999999972</v>
      </c>
      <c r="M244" s="348"/>
      <c r="N244" s="348"/>
      <c r="O244" s="348"/>
      <c r="P244" s="518"/>
      <c r="Q244" s="514"/>
      <c r="R244" s="514"/>
      <c r="S244" s="523"/>
      <c r="T244" s="313"/>
      <c r="U244" s="313"/>
      <c r="V244" s="313"/>
      <c r="W244" s="313"/>
      <c r="X244" s="313"/>
      <c r="Y244" s="312"/>
      <c r="Z244" s="312"/>
      <c r="AA244" s="313"/>
      <c r="AB244" s="313"/>
      <c r="AC244" s="313"/>
      <c r="AD244" s="313"/>
      <c r="AE244" s="312"/>
      <c r="AF244" s="314"/>
    </row>
    <row r="245" spans="1:32" ht="60" customHeight="1" x14ac:dyDescent="0.25">
      <c r="A245" s="349"/>
      <c r="B245" s="348"/>
      <c r="C245" s="308"/>
      <c r="D245" s="304">
        <v>55</v>
      </c>
      <c r="E245" s="305">
        <v>464</v>
      </c>
      <c r="F245" s="30" t="s">
        <v>1605</v>
      </c>
      <c r="G245" s="30" t="s">
        <v>23</v>
      </c>
      <c r="H245" s="306">
        <v>209.2</v>
      </c>
      <c r="I245" s="307">
        <v>191.5</v>
      </c>
      <c r="J245" s="307">
        <v>0</v>
      </c>
      <c r="K245" s="307">
        <v>191.5</v>
      </c>
      <c r="L245" s="307">
        <v>17.699999999999989</v>
      </c>
      <c r="M245" s="348"/>
      <c r="N245" s="348"/>
      <c r="O245" s="348"/>
      <c r="P245" s="519"/>
      <c r="Q245" s="520"/>
      <c r="R245" s="520"/>
      <c r="S245" s="302"/>
      <c r="T245" s="313"/>
      <c r="U245" s="313"/>
      <c r="V245" s="313"/>
      <c r="W245" s="313"/>
      <c r="X245" s="313"/>
      <c r="Y245" s="312"/>
      <c r="Z245" s="312"/>
      <c r="AA245" s="313"/>
      <c r="AB245" s="313"/>
      <c r="AC245" s="313"/>
      <c r="AD245" s="313"/>
      <c r="AE245" s="312"/>
      <c r="AF245" s="314"/>
    </row>
    <row r="246" spans="1:32" ht="60" customHeight="1" x14ac:dyDescent="0.25">
      <c r="A246" s="349">
        <v>26</v>
      </c>
      <c r="B246" s="348" t="s">
        <v>1735</v>
      </c>
      <c r="C246" s="322" t="s">
        <v>33</v>
      </c>
      <c r="D246" s="304">
        <v>54</v>
      </c>
      <c r="E246" s="305">
        <v>152</v>
      </c>
      <c r="F246" s="30" t="s">
        <v>1605</v>
      </c>
      <c r="G246" s="30" t="s">
        <v>23</v>
      </c>
      <c r="H246" s="306">
        <v>308.39999999999998</v>
      </c>
      <c r="I246" s="307">
        <v>308.39999999999998</v>
      </c>
      <c r="J246" s="307">
        <v>0</v>
      </c>
      <c r="K246" s="307">
        <v>308.39999999999998</v>
      </c>
      <c r="L246" s="307">
        <v>0</v>
      </c>
      <c r="M246" s="348" t="s">
        <v>1736</v>
      </c>
      <c r="N246" s="348" t="s">
        <v>1737</v>
      </c>
      <c r="O246" s="348" t="s">
        <v>1608</v>
      </c>
      <c r="P246" s="517">
        <v>3928.5</v>
      </c>
      <c r="Q246" s="513">
        <v>873.6</v>
      </c>
      <c r="R246" s="513">
        <v>3054.9</v>
      </c>
      <c r="S246" s="521"/>
      <c r="T246" s="314" t="s">
        <v>205</v>
      </c>
      <c r="U246" s="313" t="s">
        <v>206</v>
      </c>
      <c r="V246" s="313" t="s">
        <v>207</v>
      </c>
      <c r="W246" s="313" t="s">
        <v>28</v>
      </c>
      <c r="X246" s="313" t="s">
        <v>29</v>
      </c>
      <c r="Y246" s="312">
        <v>31</v>
      </c>
      <c r="Z246" s="312">
        <v>677</v>
      </c>
      <c r="AA246" s="313">
        <v>192.1</v>
      </c>
      <c r="AB246" s="313">
        <v>192.1</v>
      </c>
      <c r="AC246" s="313">
        <v>0</v>
      </c>
      <c r="AD246" s="313"/>
      <c r="AE246" s="313"/>
      <c r="AF246" s="314" t="s">
        <v>1104</v>
      </c>
    </row>
    <row r="247" spans="1:32" ht="60" customHeight="1" x14ac:dyDescent="0.25">
      <c r="A247" s="349"/>
      <c r="B247" s="348"/>
      <c r="C247" s="308" t="s">
        <v>33</v>
      </c>
      <c r="D247" s="304">
        <v>54</v>
      </c>
      <c r="E247" s="305">
        <v>172</v>
      </c>
      <c r="F247" s="30" t="s">
        <v>1605</v>
      </c>
      <c r="G247" s="30" t="s">
        <v>23</v>
      </c>
      <c r="H247" s="306">
        <v>135.69999999999999</v>
      </c>
      <c r="I247" s="307">
        <v>135.69999999999999</v>
      </c>
      <c r="J247" s="307">
        <v>0</v>
      </c>
      <c r="K247" s="307">
        <v>135.69999999999999</v>
      </c>
      <c r="L247" s="307">
        <v>0</v>
      </c>
      <c r="M247" s="348"/>
      <c r="N247" s="348"/>
      <c r="O247" s="348"/>
      <c r="P247" s="518"/>
      <c r="Q247" s="514"/>
      <c r="R247" s="514"/>
      <c r="S247" s="522"/>
      <c r="T247" s="313" t="s">
        <v>632</v>
      </c>
      <c r="U247" s="313" t="s">
        <v>633</v>
      </c>
      <c r="V247" s="313"/>
      <c r="W247" s="313"/>
      <c r="X247" s="313"/>
      <c r="Y247" s="312"/>
      <c r="Z247" s="312">
        <v>4</v>
      </c>
      <c r="AA247" s="313">
        <v>264</v>
      </c>
      <c r="AB247" s="313">
        <v>264</v>
      </c>
      <c r="AC247" s="313">
        <v>0</v>
      </c>
      <c r="AD247" s="313" t="s">
        <v>33</v>
      </c>
      <c r="AE247" s="312" t="s">
        <v>1738</v>
      </c>
      <c r="AF247" s="314"/>
    </row>
    <row r="248" spans="1:32" ht="60" customHeight="1" x14ac:dyDescent="0.25">
      <c r="A248" s="349"/>
      <c r="B248" s="348"/>
      <c r="C248" s="308" t="s">
        <v>1612</v>
      </c>
      <c r="D248" s="304">
        <v>55</v>
      </c>
      <c r="E248" s="305">
        <v>502</v>
      </c>
      <c r="F248" s="30" t="s">
        <v>1605</v>
      </c>
      <c r="G248" s="30" t="s">
        <v>23</v>
      </c>
      <c r="H248" s="306">
        <v>282.3</v>
      </c>
      <c r="I248" s="307">
        <v>282.3</v>
      </c>
      <c r="J248" s="307">
        <v>0</v>
      </c>
      <c r="K248" s="307">
        <v>282.3</v>
      </c>
      <c r="L248" s="307">
        <v>0</v>
      </c>
      <c r="M248" s="348"/>
      <c r="N248" s="348"/>
      <c r="O248" s="348"/>
      <c r="P248" s="518"/>
      <c r="Q248" s="514"/>
      <c r="R248" s="514"/>
      <c r="S248" s="522"/>
      <c r="T248" s="314" t="s">
        <v>634</v>
      </c>
      <c r="U248" s="313" t="s">
        <v>636</v>
      </c>
      <c r="V248" s="313"/>
      <c r="W248" s="313"/>
      <c r="X248" s="313"/>
      <c r="Y248" s="312"/>
      <c r="Z248" s="312">
        <v>19</v>
      </c>
      <c r="AA248" s="313">
        <v>120</v>
      </c>
      <c r="AB248" s="313">
        <v>120</v>
      </c>
      <c r="AC248" s="313">
        <v>0</v>
      </c>
      <c r="AD248" s="313" t="s">
        <v>43</v>
      </c>
      <c r="AE248" s="312" t="s">
        <v>1739</v>
      </c>
      <c r="AF248" s="314"/>
    </row>
    <row r="249" spans="1:32" ht="60" customHeight="1" x14ac:dyDescent="0.25">
      <c r="A249" s="349"/>
      <c r="B249" s="348"/>
      <c r="C249" s="308" t="s">
        <v>1615</v>
      </c>
      <c r="D249" s="304">
        <v>63</v>
      </c>
      <c r="E249" s="305">
        <v>51</v>
      </c>
      <c r="F249" s="30" t="s">
        <v>1605</v>
      </c>
      <c r="G249" s="30" t="s">
        <v>23</v>
      </c>
      <c r="H249" s="306">
        <v>84.2</v>
      </c>
      <c r="I249" s="307">
        <v>84.2</v>
      </c>
      <c r="J249" s="307">
        <v>0</v>
      </c>
      <c r="K249" s="307">
        <v>84.2</v>
      </c>
      <c r="L249" s="307">
        <v>0</v>
      </c>
      <c r="M249" s="348"/>
      <c r="N249" s="348"/>
      <c r="O249" s="348"/>
      <c r="P249" s="518"/>
      <c r="Q249" s="514"/>
      <c r="R249" s="514"/>
      <c r="S249" s="522"/>
      <c r="T249" s="314" t="s">
        <v>211</v>
      </c>
      <c r="U249" s="313" t="s">
        <v>212</v>
      </c>
      <c r="V249" s="313" t="s">
        <v>213</v>
      </c>
      <c r="W249" s="313" t="s">
        <v>28</v>
      </c>
      <c r="X249" s="313" t="s">
        <v>29</v>
      </c>
      <c r="Y249" s="312">
        <v>31</v>
      </c>
      <c r="Z249" s="312">
        <v>685</v>
      </c>
      <c r="AA249" s="313">
        <v>305.89999999999998</v>
      </c>
      <c r="AB249" s="313">
        <v>305.89999999999998</v>
      </c>
      <c r="AC249" s="313">
        <v>0</v>
      </c>
      <c r="AD249" s="313"/>
      <c r="AE249" s="313"/>
      <c r="AF249" s="314" t="s">
        <v>1104</v>
      </c>
    </row>
    <row r="250" spans="1:32" ht="60" customHeight="1" x14ac:dyDescent="0.25">
      <c r="A250" s="349"/>
      <c r="B250" s="348"/>
      <c r="C250" s="308" t="s">
        <v>1614</v>
      </c>
      <c r="D250" s="304">
        <v>62</v>
      </c>
      <c r="E250" s="305">
        <v>71</v>
      </c>
      <c r="F250" s="30" t="s">
        <v>1605</v>
      </c>
      <c r="G250" s="30" t="s">
        <v>23</v>
      </c>
      <c r="H250" s="306">
        <v>63</v>
      </c>
      <c r="I250" s="307">
        <v>63</v>
      </c>
      <c r="J250" s="307">
        <v>0</v>
      </c>
      <c r="K250" s="307">
        <v>63</v>
      </c>
      <c r="L250" s="307">
        <v>0</v>
      </c>
      <c r="M250" s="348"/>
      <c r="N250" s="348"/>
      <c r="O250" s="348"/>
      <c r="P250" s="519"/>
      <c r="Q250" s="520"/>
      <c r="R250" s="520"/>
      <c r="S250" s="523"/>
      <c r="T250" s="314" t="s">
        <v>211</v>
      </c>
      <c r="U250" s="313" t="s">
        <v>212</v>
      </c>
      <c r="V250" s="313" t="s">
        <v>213</v>
      </c>
      <c r="W250" s="313" t="s">
        <v>28</v>
      </c>
      <c r="X250" s="313" t="s">
        <v>29</v>
      </c>
      <c r="Y250" s="312">
        <v>31</v>
      </c>
      <c r="Z250" s="312">
        <v>685</v>
      </c>
      <c r="AA250" s="313">
        <v>305.89999999999998</v>
      </c>
      <c r="AB250" s="313">
        <v>305.89999999999998</v>
      </c>
      <c r="AC250" s="313">
        <v>0</v>
      </c>
      <c r="AD250" s="313"/>
      <c r="AE250" s="313"/>
      <c r="AF250" s="314" t="s">
        <v>1104</v>
      </c>
    </row>
    <row r="251" spans="1:32" ht="60" customHeight="1" x14ac:dyDescent="0.25">
      <c r="A251" s="349">
        <v>27</v>
      </c>
      <c r="B251" s="348" t="s">
        <v>1740</v>
      </c>
      <c r="C251" s="322" t="s">
        <v>33</v>
      </c>
      <c r="D251" s="304">
        <v>54</v>
      </c>
      <c r="E251" s="305">
        <v>102</v>
      </c>
      <c r="F251" s="30" t="s">
        <v>1605</v>
      </c>
      <c r="G251" s="30" t="s">
        <v>23</v>
      </c>
      <c r="H251" s="306">
        <v>130.9</v>
      </c>
      <c r="I251" s="307">
        <v>130.9</v>
      </c>
      <c r="J251" s="307">
        <v>0</v>
      </c>
      <c r="K251" s="307">
        <v>130.9</v>
      </c>
      <c r="L251" s="307">
        <v>0</v>
      </c>
      <c r="M251" s="348" t="s">
        <v>1741</v>
      </c>
      <c r="N251" s="348" t="s">
        <v>1742</v>
      </c>
      <c r="O251" s="348" t="s">
        <v>1608</v>
      </c>
      <c r="P251" s="517">
        <v>3215.7</v>
      </c>
      <c r="Q251" s="513">
        <v>1325.3</v>
      </c>
      <c r="R251" s="513">
        <v>1890.3999999999999</v>
      </c>
      <c r="S251" s="521"/>
      <c r="T251" s="314" t="s">
        <v>214</v>
      </c>
      <c r="U251" s="313" t="s">
        <v>215</v>
      </c>
      <c r="V251" s="313" t="s">
        <v>216</v>
      </c>
      <c r="W251" s="313" t="s">
        <v>28</v>
      </c>
      <c r="X251" s="313" t="s">
        <v>29</v>
      </c>
      <c r="Y251" s="312">
        <v>31</v>
      </c>
      <c r="Z251" s="312">
        <v>633</v>
      </c>
      <c r="AA251" s="313">
        <v>139</v>
      </c>
      <c r="AB251" s="313">
        <v>139</v>
      </c>
      <c r="AC251" s="313">
        <v>0</v>
      </c>
      <c r="AD251" s="313"/>
      <c r="AE251" s="313"/>
      <c r="AF251" s="314" t="s">
        <v>1104</v>
      </c>
    </row>
    <row r="252" spans="1:32" ht="60" customHeight="1" x14ac:dyDescent="0.25">
      <c r="A252" s="349"/>
      <c r="B252" s="348"/>
      <c r="C252" s="512" t="s">
        <v>1614</v>
      </c>
      <c r="D252" s="304">
        <v>62</v>
      </c>
      <c r="E252" s="305">
        <v>40</v>
      </c>
      <c r="F252" s="30" t="s">
        <v>1605</v>
      </c>
      <c r="G252" s="30" t="s">
        <v>23</v>
      </c>
      <c r="H252" s="306">
        <v>76.900000000000006</v>
      </c>
      <c r="I252" s="307">
        <v>76.900000000000006</v>
      </c>
      <c r="J252" s="307">
        <v>0</v>
      </c>
      <c r="K252" s="307">
        <v>76.900000000000006</v>
      </c>
      <c r="L252" s="307">
        <v>0</v>
      </c>
      <c r="M252" s="348"/>
      <c r="N252" s="348"/>
      <c r="O252" s="348"/>
      <c r="P252" s="518"/>
      <c r="Q252" s="514"/>
      <c r="R252" s="514"/>
      <c r="S252" s="522"/>
      <c r="T252" s="314"/>
      <c r="U252" s="313"/>
      <c r="V252" s="313"/>
      <c r="W252" s="313"/>
      <c r="X252" s="313"/>
      <c r="Y252" s="312"/>
      <c r="Z252" s="312">
        <v>11</v>
      </c>
      <c r="AA252" s="313">
        <v>192</v>
      </c>
      <c r="AB252" s="313">
        <v>192</v>
      </c>
      <c r="AC252" s="313">
        <v>0</v>
      </c>
      <c r="AD252" s="313" t="s">
        <v>24</v>
      </c>
      <c r="AE252" s="313"/>
      <c r="AF252" s="314"/>
    </row>
    <row r="253" spans="1:32" ht="60" customHeight="1" x14ac:dyDescent="0.25">
      <c r="A253" s="349"/>
      <c r="B253" s="348"/>
      <c r="C253" s="512"/>
      <c r="D253" s="304">
        <v>62</v>
      </c>
      <c r="E253" s="305">
        <v>41</v>
      </c>
      <c r="F253" s="30" t="s">
        <v>1605</v>
      </c>
      <c r="G253" s="30" t="s">
        <v>23</v>
      </c>
      <c r="H253" s="306">
        <v>283.10000000000002</v>
      </c>
      <c r="I253" s="307">
        <v>283.10000000000002</v>
      </c>
      <c r="J253" s="307">
        <v>0</v>
      </c>
      <c r="K253" s="307">
        <v>283.10000000000002</v>
      </c>
      <c r="L253" s="307">
        <v>0</v>
      </c>
      <c r="M253" s="348"/>
      <c r="N253" s="348"/>
      <c r="O253" s="348"/>
      <c r="P253" s="518"/>
      <c r="Q253" s="514"/>
      <c r="R253" s="514"/>
      <c r="S253" s="522"/>
      <c r="T253" s="528" t="s">
        <v>218</v>
      </c>
      <c r="U253" s="528" t="s">
        <v>642</v>
      </c>
      <c r="V253" s="528"/>
      <c r="W253" s="528"/>
      <c r="X253" s="528"/>
      <c r="Y253" s="530"/>
      <c r="Z253" s="312">
        <v>11</v>
      </c>
      <c r="AA253" s="313">
        <v>192</v>
      </c>
      <c r="AB253" s="313">
        <v>192</v>
      </c>
      <c r="AC253" s="313">
        <v>0</v>
      </c>
      <c r="AD253" s="313" t="s">
        <v>24</v>
      </c>
      <c r="AE253" s="313"/>
      <c r="AF253" s="314"/>
    </row>
    <row r="254" spans="1:32" ht="60" customHeight="1" x14ac:dyDescent="0.25">
      <c r="A254" s="349"/>
      <c r="B254" s="348"/>
      <c r="C254" s="308" t="s">
        <v>1615</v>
      </c>
      <c r="D254" s="304">
        <v>63</v>
      </c>
      <c r="E254" s="305">
        <v>16</v>
      </c>
      <c r="F254" s="30" t="s">
        <v>1605</v>
      </c>
      <c r="G254" s="30" t="s">
        <v>23</v>
      </c>
      <c r="H254" s="306">
        <v>286.10000000000002</v>
      </c>
      <c r="I254" s="307">
        <v>286.10000000000002</v>
      </c>
      <c r="J254" s="307">
        <v>0</v>
      </c>
      <c r="K254" s="307">
        <v>286.10000000000002</v>
      </c>
      <c r="L254" s="307">
        <v>0</v>
      </c>
      <c r="M254" s="348"/>
      <c r="N254" s="348"/>
      <c r="O254" s="348"/>
      <c r="P254" s="518"/>
      <c r="Q254" s="514"/>
      <c r="R254" s="514"/>
      <c r="S254" s="522"/>
      <c r="T254" s="528"/>
      <c r="U254" s="528"/>
      <c r="V254" s="528"/>
      <c r="W254" s="528"/>
      <c r="X254" s="528"/>
      <c r="Y254" s="530"/>
      <c r="Z254" s="312">
        <v>16</v>
      </c>
      <c r="AA254" s="313">
        <v>120</v>
      </c>
      <c r="AB254" s="313">
        <v>120</v>
      </c>
      <c r="AC254" s="313">
        <v>0</v>
      </c>
      <c r="AD254" s="313" t="s">
        <v>43</v>
      </c>
      <c r="AE254" s="312" t="s">
        <v>1743</v>
      </c>
      <c r="AF254" s="314"/>
    </row>
    <row r="255" spans="1:32" ht="60" customHeight="1" x14ac:dyDescent="0.25">
      <c r="A255" s="349"/>
      <c r="B255" s="348"/>
      <c r="C255" s="308" t="s">
        <v>1615</v>
      </c>
      <c r="D255" s="304">
        <v>63</v>
      </c>
      <c r="E255" s="305">
        <v>105</v>
      </c>
      <c r="F255" s="30" t="s">
        <v>1605</v>
      </c>
      <c r="G255" s="30" t="s">
        <v>23</v>
      </c>
      <c r="H255" s="306">
        <v>94.5</v>
      </c>
      <c r="I255" s="307">
        <v>94.5</v>
      </c>
      <c r="J255" s="307">
        <v>0</v>
      </c>
      <c r="K255" s="307">
        <v>94.5</v>
      </c>
      <c r="L255" s="307">
        <v>0</v>
      </c>
      <c r="M255" s="348"/>
      <c r="N255" s="348"/>
      <c r="O255" s="348"/>
      <c r="P255" s="518"/>
      <c r="Q255" s="514"/>
      <c r="R255" s="514"/>
      <c r="S255" s="522"/>
      <c r="T255" s="528"/>
      <c r="U255" s="528"/>
      <c r="V255" s="528"/>
      <c r="W255" s="528"/>
      <c r="X255" s="528"/>
      <c r="Y255" s="530"/>
      <c r="Z255" s="312">
        <v>5</v>
      </c>
      <c r="AA255" s="313">
        <v>360</v>
      </c>
      <c r="AB255" s="313">
        <v>360</v>
      </c>
      <c r="AC255" s="313">
        <v>0</v>
      </c>
      <c r="AD255" s="313" t="s">
        <v>33</v>
      </c>
      <c r="AE255" s="312" t="s">
        <v>1744</v>
      </c>
      <c r="AF255" s="314"/>
    </row>
    <row r="256" spans="1:32" ht="60" customHeight="1" x14ac:dyDescent="0.25">
      <c r="A256" s="349"/>
      <c r="B256" s="348"/>
      <c r="C256" s="308" t="s">
        <v>1615</v>
      </c>
      <c r="D256" s="304">
        <v>63</v>
      </c>
      <c r="E256" s="305">
        <v>167</v>
      </c>
      <c r="F256" s="30" t="s">
        <v>1605</v>
      </c>
      <c r="G256" s="30" t="s">
        <v>23</v>
      </c>
      <c r="H256" s="306">
        <v>41.4</v>
      </c>
      <c r="I256" s="307">
        <v>41.4</v>
      </c>
      <c r="J256" s="307">
        <v>0</v>
      </c>
      <c r="K256" s="307">
        <v>41.4</v>
      </c>
      <c r="L256" s="307">
        <v>0</v>
      </c>
      <c r="M256" s="348"/>
      <c r="N256" s="348"/>
      <c r="O256" s="348"/>
      <c r="P256" s="518"/>
      <c r="Q256" s="514"/>
      <c r="R256" s="514"/>
      <c r="S256" s="522"/>
      <c r="T256" s="528"/>
      <c r="U256" s="528"/>
      <c r="V256" s="528"/>
      <c r="W256" s="528"/>
      <c r="X256" s="528"/>
      <c r="Y256" s="530"/>
      <c r="Z256" s="312"/>
      <c r="AA256" s="313"/>
      <c r="AB256" s="313"/>
      <c r="AC256" s="313"/>
      <c r="AD256" s="313"/>
      <c r="AE256" s="312"/>
      <c r="AF256" s="314"/>
    </row>
    <row r="257" spans="1:32" ht="60" customHeight="1" x14ac:dyDescent="0.25">
      <c r="A257" s="349"/>
      <c r="B257" s="348"/>
      <c r="C257" s="308" t="s">
        <v>1615</v>
      </c>
      <c r="D257" s="304">
        <v>63</v>
      </c>
      <c r="E257" s="305">
        <v>168</v>
      </c>
      <c r="F257" s="30" t="s">
        <v>1605</v>
      </c>
      <c r="G257" s="30" t="s">
        <v>23</v>
      </c>
      <c r="H257" s="306">
        <v>152.69999999999999</v>
      </c>
      <c r="I257" s="307">
        <v>152.69999999999999</v>
      </c>
      <c r="J257" s="307">
        <v>0</v>
      </c>
      <c r="K257" s="307">
        <v>152.69999999999999</v>
      </c>
      <c r="L257" s="307">
        <v>0</v>
      </c>
      <c r="M257" s="348"/>
      <c r="N257" s="348"/>
      <c r="O257" s="348"/>
      <c r="P257" s="518"/>
      <c r="Q257" s="514"/>
      <c r="R257" s="514"/>
      <c r="S257" s="522"/>
      <c r="T257" s="528"/>
      <c r="U257" s="528"/>
      <c r="V257" s="528"/>
      <c r="W257" s="528"/>
      <c r="X257" s="528"/>
      <c r="Y257" s="530"/>
      <c r="Z257" s="312">
        <v>16</v>
      </c>
      <c r="AA257" s="313">
        <v>120</v>
      </c>
      <c r="AB257" s="313">
        <v>120</v>
      </c>
      <c r="AC257" s="313">
        <v>0</v>
      </c>
      <c r="AD257" s="313" t="s">
        <v>43</v>
      </c>
      <c r="AE257" s="312" t="s">
        <v>1743</v>
      </c>
      <c r="AF257" s="314"/>
    </row>
    <row r="258" spans="1:32" ht="60" customHeight="1" x14ac:dyDescent="0.25">
      <c r="A258" s="349"/>
      <c r="B258" s="348"/>
      <c r="C258" s="512" t="s">
        <v>1612</v>
      </c>
      <c r="D258" s="304">
        <v>55</v>
      </c>
      <c r="E258" s="305">
        <v>500</v>
      </c>
      <c r="F258" s="30" t="s">
        <v>1605</v>
      </c>
      <c r="G258" s="30" t="s">
        <v>23</v>
      </c>
      <c r="H258" s="306">
        <v>13.7</v>
      </c>
      <c r="I258" s="307">
        <v>13.7</v>
      </c>
      <c r="J258" s="307">
        <v>0</v>
      </c>
      <c r="K258" s="307">
        <v>13.7</v>
      </c>
      <c r="L258" s="307">
        <v>0</v>
      </c>
      <c r="M258" s="348"/>
      <c r="N258" s="348"/>
      <c r="O258" s="348"/>
      <c r="P258" s="518"/>
      <c r="Q258" s="514"/>
      <c r="R258" s="514"/>
      <c r="S258" s="522"/>
      <c r="T258" s="313"/>
      <c r="U258" s="313"/>
      <c r="V258" s="313"/>
      <c r="W258" s="313"/>
      <c r="X258" s="313"/>
      <c r="Y258" s="312"/>
      <c r="Z258" s="312"/>
      <c r="AA258" s="313"/>
      <c r="AB258" s="313"/>
      <c r="AC258" s="313"/>
      <c r="AD258" s="313"/>
      <c r="AE258" s="312"/>
      <c r="AF258" s="314"/>
    </row>
    <row r="259" spans="1:32" ht="60" customHeight="1" x14ac:dyDescent="0.25">
      <c r="A259" s="349"/>
      <c r="B259" s="348"/>
      <c r="C259" s="512"/>
      <c r="D259" s="304">
        <v>55</v>
      </c>
      <c r="E259" s="305">
        <v>554</v>
      </c>
      <c r="F259" s="30" t="s">
        <v>1605</v>
      </c>
      <c r="G259" s="30" t="s">
        <v>23</v>
      </c>
      <c r="H259" s="306">
        <v>246</v>
      </c>
      <c r="I259" s="307">
        <v>246</v>
      </c>
      <c r="J259" s="307">
        <v>0</v>
      </c>
      <c r="K259" s="307">
        <v>246</v>
      </c>
      <c r="L259" s="307">
        <v>0</v>
      </c>
      <c r="M259" s="348"/>
      <c r="N259" s="348"/>
      <c r="O259" s="348"/>
      <c r="P259" s="519"/>
      <c r="Q259" s="520"/>
      <c r="R259" s="520"/>
      <c r="S259" s="523"/>
      <c r="T259" s="313"/>
      <c r="U259" s="313"/>
      <c r="V259" s="313"/>
      <c r="W259" s="313"/>
      <c r="X259" s="313"/>
      <c r="Y259" s="312"/>
      <c r="Z259" s="312"/>
      <c r="AA259" s="313"/>
      <c r="AB259" s="313"/>
      <c r="AC259" s="313"/>
      <c r="AD259" s="313"/>
      <c r="AE259" s="312"/>
      <c r="AF259" s="314"/>
    </row>
    <row r="260" spans="1:32" s="323" customFormat="1" ht="60" customHeight="1" x14ac:dyDescent="0.25">
      <c r="A260" s="349">
        <v>28</v>
      </c>
      <c r="B260" s="348" t="s">
        <v>1745</v>
      </c>
      <c r="C260" s="512" t="s">
        <v>1642</v>
      </c>
      <c r="D260" s="304">
        <v>54</v>
      </c>
      <c r="E260" s="305">
        <v>13</v>
      </c>
      <c r="F260" s="30" t="s">
        <v>1605</v>
      </c>
      <c r="G260" s="30" t="s">
        <v>23</v>
      </c>
      <c r="H260" s="306">
        <v>7.1</v>
      </c>
      <c r="I260" s="307">
        <v>7.1</v>
      </c>
      <c r="J260" s="307">
        <v>0</v>
      </c>
      <c r="K260" s="307">
        <v>7.1</v>
      </c>
      <c r="L260" s="307">
        <v>0</v>
      </c>
      <c r="M260" s="348" t="s">
        <v>1746</v>
      </c>
      <c r="N260" s="348" t="s">
        <v>1747</v>
      </c>
      <c r="O260" s="348" t="s">
        <v>1608</v>
      </c>
      <c r="P260" s="517">
        <v>1823.6</v>
      </c>
      <c r="Q260" s="513">
        <v>825.4</v>
      </c>
      <c r="R260" s="513">
        <v>998.19999999999993</v>
      </c>
      <c r="S260" s="521"/>
      <c r="T260" s="313"/>
      <c r="U260" s="313"/>
      <c r="V260" s="313"/>
      <c r="W260" s="313"/>
      <c r="X260" s="313"/>
      <c r="Y260" s="312"/>
      <c r="Z260" s="312"/>
      <c r="AA260" s="313"/>
      <c r="AB260" s="313"/>
      <c r="AC260" s="313"/>
      <c r="AD260" s="313"/>
      <c r="AE260" s="312"/>
      <c r="AF260" s="314"/>
    </row>
    <row r="261" spans="1:32" s="323" customFormat="1" ht="60" customHeight="1" x14ac:dyDescent="0.25">
      <c r="A261" s="349"/>
      <c r="B261" s="348"/>
      <c r="C261" s="512"/>
      <c r="D261" s="304">
        <v>54</v>
      </c>
      <c r="E261" s="305">
        <v>12</v>
      </c>
      <c r="F261" s="30" t="s">
        <v>1605</v>
      </c>
      <c r="G261" s="30" t="s">
        <v>23</v>
      </c>
      <c r="H261" s="306">
        <v>179.6</v>
      </c>
      <c r="I261" s="307">
        <v>179.6</v>
      </c>
      <c r="J261" s="307">
        <v>0</v>
      </c>
      <c r="K261" s="307">
        <v>179.6</v>
      </c>
      <c r="L261" s="307">
        <v>0</v>
      </c>
      <c r="M261" s="348"/>
      <c r="N261" s="348"/>
      <c r="O261" s="348"/>
      <c r="P261" s="518"/>
      <c r="Q261" s="514"/>
      <c r="R261" s="514"/>
      <c r="S261" s="522"/>
      <c r="T261" s="313"/>
      <c r="U261" s="313"/>
      <c r="V261" s="313"/>
      <c r="W261" s="313"/>
      <c r="X261" s="313"/>
      <c r="Y261" s="312"/>
      <c r="Z261" s="312"/>
      <c r="AA261" s="313"/>
      <c r="AB261" s="313"/>
      <c r="AC261" s="313"/>
      <c r="AD261" s="313"/>
      <c r="AE261" s="312"/>
      <c r="AF261" s="314"/>
    </row>
    <row r="262" spans="1:32" s="323" customFormat="1" ht="60" customHeight="1" x14ac:dyDescent="0.25">
      <c r="A262" s="349"/>
      <c r="B262" s="348"/>
      <c r="C262" s="512" t="s">
        <v>1612</v>
      </c>
      <c r="D262" s="304">
        <v>55</v>
      </c>
      <c r="E262" s="305">
        <v>503</v>
      </c>
      <c r="F262" s="30" t="s">
        <v>1605</v>
      </c>
      <c r="G262" s="30" t="s">
        <v>23</v>
      </c>
      <c r="H262" s="306">
        <v>162.5</v>
      </c>
      <c r="I262" s="307">
        <v>162.5</v>
      </c>
      <c r="J262" s="307">
        <v>0</v>
      </c>
      <c r="K262" s="307">
        <v>162.5</v>
      </c>
      <c r="L262" s="307">
        <v>0</v>
      </c>
      <c r="M262" s="348"/>
      <c r="N262" s="348"/>
      <c r="O262" s="348"/>
      <c r="P262" s="518"/>
      <c r="Q262" s="514"/>
      <c r="R262" s="514"/>
      <c r="S262" s="522"/>
      <c r="T262" s="313"/>
      <c r="U262" s="313"/>
      <c r="V262" s="313"/>
      <c r="W262" s="313"/>
      <c r="X262" s="313"/>
      <c r="Y262" s="312"/>
      <c r="Z262" s="312"/>
      <c r="AA262" s="313"/>
      <c r="AB262" s="313"/>
      <c r="AC262" s="313"/>
      <c r="AD262" s="313"/>
      <c r="AE262" s="312"/>
      <c r="AF262" s="314"/>
    </row>
    <row r="263" spans="1:32" s="323" customFormat="1" ht="60" customHeight="1" x14ac:dyDescent="0.25">
      <c r="A263" s="349"/>
      <c r="B263" s="348"/>
      <c r="C263" s="512"/>
      <c r="D263" s="304">
        <v>55</v>
      </c>
      <c r="E263" s="305">
        <v>553</v>
      </c>
      <c r="F263" s="30" t="s">
        <v>1605</v>
      </c>
      <c r="G263" s="30" t="s">
        <v>23</v>
      </c>
      <c r="H263" s="306">
        <v>10.9</v>
      </c>
      <c r="I263" s="307">
        <v>10.9</v>
      </c>
      <c r="J263" s="307">
        <v>0</v>
      </c>
      <c r="K263" s="307">
        <v>10.9</v>
      </c>
      <c r="L263" s="307">
        <v>0</v>
      </c>
      <c r="M263" s="348"/>
      <c r="N263" s="348"/>
      <c r="O263" s="348"/>
      <c r="P263" s="518"/>
      <c r="Q263" s="514"/>
      <c r="R263" s="514"/>
      <c r="S263" s="522"/>
      <c r="T263" s="313"/>
      <c r="U263" s="313"/>
      <c r="V263" s="313"/>
      <c r="W263" s="313"/>
      <c r="X263" s="313"/>
      <c r="Y263" s="312"/>
      <c r="Z263" s="312"/>
      <c r="AA263" s="313"/>
      <c r="AB263" s="313"/>
      <c r="AC263" s="313"/>
      <c r="AD263" s="313"/>
      <c r="AE263" s="312"/>
      <c r="AF263" s="314"/>
    </row>
    <row r="264" spans="1:32" s="323" customFormat="1" ht="60" customHeight="1" x14ac:dyDescent="0.25">
      <c r="A264" s="349"/>
      <c r="B264" s="348"/>
      <c r="C264" s="308" t="s">
        <v>1614</v>
      </c>
      <c r="D264" s="304">
        <v>62</v>
      </c>
      <c r="E264" s="305">
        <v>68</v>
      </c>
      <c r="F264" s="30" t="s">
        <v>1605</v>
      </c>
      <c r="G264" s="30" t="s">
        <v>23</v>
      </c>
      <c r="H264" s="306">
        <v>66.2</v>
      </c>
      <c r="I264" s="307">
        <v>66.2</v>
      </c>
      <c r="J264" s="307">
        <v>0</v>
      </c>
      <c r="K264" s="307">
        <v>66.2</v>
      </c>
      <c r="L264" s="307">
        <v>0</v>
      </c>
      <c r="M264" s="348"/>
      <c r="N264" s="348"/>
      <c r="O264" s="348"/>
      <c r="P264" s="518"/>
      <c r="Q264" s="514"/>
      <c r="R264" s="514"/>
      <c r="S264" s="522"/>
      <c r="T264" s="313"/>
      <c r="U264" s="313"/>
      <c r="V264" s="313"/>
      <c r="W264" s="313"/>
      <c r="X264" s="313"/>
      <c r="Y264" s="312"/>
      <c r="Z264" s="312"/>
      <c r="AA264" s="313"/>
      <c r="AB264" s="313"/>
      <c r="AC264" s="313"/>
      <c r="AD264" s="313"/>
      <c r="AE264" s="312"/>
      <c r="AF264" s="314"/>
    </row>
    <row r="265" spans="1:32" s="323" customFormat="1" ht="60" customHeight="1" x14ac:dyDescent="0.25">
      <c r="A265" s="349"/>
      <c r="B265" s="348"/>
      <c r="C265" s="308" t="s">
        <v>1615</v>
      </c>
      <c r="D265" s="304">
        <v>63</v>
      </c>
      <c r="E265" s="305">
        <v>103</v>
      </c>
      <c r="F265" s="30" t="s">
        <v>1605</v>
      </c>
      <c r="G265" s="30" t="s">
        <v>23</v>
      </c>
      <c r="H265" s="306">
        <v>90.5</v>
      </c>
      <c r="I265" s="307">
        <v>90.5</v>
      </c>
      <c r="J265" s="307">
        <v>0</v>
      </c>
      <c r="K265" s="307">
        <v>90.5</v>
      </c>
      <c r="L265" s="307">
        <v>0</v>
      </c>
      <c r="M265" s="348"/>
      <c r="N265" s="348"/>
      <c r="O265" s="348"/>
      <c r="P265" s="518"/>
      <c r="Q265" s="514"/>
      <c r="R265" s="514"/>
      <c r="S265" s="522"/>
      <c r="T265" s="313"/>
      <c r="U265" s="313"/>
      <c r="V265" s="313"/>
      <c r="W265" s="313"/>
      <c r="X265" s="313"/>
      <c r="Y265" s="312"/>
      <c r="Z265" s="312"/>
      <c r="AA265" s="313"/>
      <c r="AB265" s="313"/>
      <c r="AC265" s="313"/>
      <c r="AD265" s="313"/>
      <c r="AE265" s="312"/>
      <c r="AF265" s="314"/>
    </row>
    <row r="266" spans="1:32" s="323" customFormat="1" ht="60" customHeight="1" x14ac:dyDescent="0.25">
      <c r="A266" s="349"/>
      <c r="B266" s="348"/>
      <c r="C266" s="308" t="s">
        <v>33</v>
      </c>
      <c r="D266" s="304">
        <v>54</v>
      </c>
      <c r="E266" s="305">
        <v>100</v>
      </c>
      <c r="F266" s="30" t="s">
        <v>1605</v>
      </c>
      <c r="G266" s="30" t="s">
        <v>23</v>
      </c>
      <c r="H266" s="306">
        <v>98</v>
      </c>
      <c r="I266" s="307">
        <v>98</v>
      </c>
      <c r="J266" s="307">
        <v>0</v>
      </c>
      <c r="K266" s="307">
        <v>98</v>
      </c>
      <c r="L266" s="307">
        <v>0</v>
      </c>
      <c r="M266" s="348"/>
      <c r="N266" s="348"/>
      <c r="O266" s="348"/>
      <c r="P266" s="518"/>
      <c r="Q266" s="514"/>
      <c r="R266" s="514"/>
      <c r="S266" s="522"/>
      <c r="T266" s="313" t="s">
        <v>649</v>
      </c>
      <c r="U266" s="313" t="s">
        <v>651</v>
      </c>
      <c r="V266" s="313"/>
      <c r="W266" s="313"/>
      <c r="X266" s="313"/>
      <c r="Y266" s="312"/>
      <c r="Z266" s="312">
        <v>11</v>
      </c>
      <c r="AA266" s="313">
        <v>120</v>
      </c>
      <c r="AB266" s="313">
        <v>98</v>
      </c>
      <c r="AC266" s="313">
        <v>22</v>
      </c>
      <c r="AD266" s="313" t="s">
        <v>33</v>
      </c>
      <c r="AE266" s="312" t="s">
        <v>1621</v>
      </c>
      <c r="AF266" s="314"/>
    </row>
    <row r="267" spans="1:32" s="323" customFormat="1" ht="60" customHeight="1" x14ac:dyDescent="0.25">
      <c r="A267" s="349"/>
      <c r="B267" s="348"/>
      <c r="C267" s="308" t="s">
        <v>1612</v>
      </c>
      <c r="D267" s="304">
        <v>55</v>
      </c>
      <c r="E267" s="305">
        <v>506</v>
      </c>
      <c r="F267" s="30" t="s">
        <v>1605</v>
      </c>
      <c r="G267" s="30" t="s">
        <v>23</v>
      </c>
      <c r="H267" s="306">
        <v>210.6</v>
      </c>
      <c r="I267" s="307">
        <v>210.6</v>
      </c>
      <c r="J267" s="307">
        <v>0</v>
      </c>
      <c r="K267" s="307">
        <v>210.6</v>
      </c>
      <c r="L267" s="307">
        <v>0</v>
      </c>
      <c r="M267" s="348"/>
      <c r="N267" s="348"/>
      <c r="O267" s="348"/>
      <c r="P267" s="519"/>
      <c r="Q267" s="520"/>
      <c r="R267" s="520"/>
      <c r="S267" s="523"/>
      <c r="T267" s="313"/>
      <c r="U267" s="313"/>
      <c r="V267" s="313"/>
      <c r="W267" s="313"/>
      <c r="X267" s="313"/>
      <c r="Y267" s="312"/>
      <c r="Z267" s="312"/>
      <c r="AA267" s="313"/>
      <c r="AB267" s="313"/>
      <c r="AC267" s="313"/>
      <c r="AD267" s="313"/>
      <c r="AE267" s="312"/>
      <c r="AF267" s="314"/>
    </row>
    <row r="268" spans="1:32" ht="60" customHeight="1" x14ac:dyDescent="0.25">
      <c r="A268" s="349">
        <v>29</v>
      </c>
      <c r="B268" s="348" t="s">
        <v>1748</v>
      </c>
      <c r="C268" s="308" t="s">
        <v>33</v>
      </c>
      <c r="D268" s="304">
        <v>54</v>
      </c>
      <c r="E268" s="305">
        <v>147</v>
      </c>
      <c r="F268" s="30" t="s">
        <v>1605</v>
      </c>
      <c r="G268" s="30" t="s">
        <v>23</v>
      </c>
      <c r="H268" s="306">
        <v>151.5</v>
      </c>
      <c r="I268" s="307">
        <v>151.5</v>
      </c>
      <c r="J268" s="307">
        <v>0</v>
      </c>
      <c r="K268" s="307">
        <v>151.5</v>
      </c>
      <c r="L268" s="307">
        <v>0</v>
      </c>
      <c r="M268" s="348" t="s">
        <v>1749</v>
      </c>
      <c r="N268" s="348" t="s">
        <v>1750</v>
      </c>
      <c r="O268" s="348" t="s">
        <v>1608</v>
      </c>
      <c r="P268" s="517">
        <v>1538.2</v>
      </c>
      <c r="Q268" s="513">
        <v>1018.6</v>
      </c>
      <c r="R268" s="513">
        <v>519.6</v>
      </c>
      <c r="S268" s="521"/>
      <c r="T268" s="313"/>
      <c r="U268" s="313"/>
      <c r="V268" s="313"/>
      <c r="W268" s="313"/>
      <c r="X268" s="313"/>
      <c r="Y268" s="312"/>
      <c r="Z268" s="312"/>
      <c r="AA268" s="313"/>
      <c r="AB268" s="313"/>
      <c r="AC268" s="313"/>
      <c r="AD268" s="313"/>
      <c r="AE268" s="312"/>
      <c r="AF268" s="314"/>
    </row>
    <row r="269" spans="1:32" ht="60" customHeight="1" x14ac:dyDescent="0.25">
      <c r="A269" s="349"/>
      <c r="B269" s="348"/>
      <c r="C269" s="322" t="s">
        <v>1642</v>
      </c>
      <c r="D269" s="304">
        <v>54</v>
      </c>
      <c r="E269" s="305">
        <v>13</v>
      </c>
      <c r="F269" s="30" t="s">
        <v>1605</v>
      </c>
      <c r="G269" s="30" t="s">
        <v>23</v>
      </c>
      <c r="H269" s="306">
        <v>164.9</v>
      </c>
      <c r="I269" s="307">
        <v>164.9</v>
      </c>
      <c r="J269" s="307">
        <v>0</v>
      </c>
      <c r="K269" s="307">
        <v>164.9</v>
      </c>
      <c r="L269" s="307">
        <v>0</v>
      </c>
      <c r="M269" s="348"/>
      <c r="N269" s="348"/>
      <c r="O269" s="348"/>
      <c r="P269" s="518"/>
      <c r="Q269" s="514"/>
      <c r="R269" s="514"/>
      <c r="S269" s="522"/>
      <c r="T269" s="313"/>
      <c r="U269" s="313"/>
      <c r="V269" s="313"/>
      <c r="W269" s="313"/>
      <c r="X269" s="313"/>
      <c r="Y269" s="312"/>
      <c r="Z269" s="312"/>
      <c r="AA269" s="313"/>
      <c r="AB269" s="313"/>
      <c r="AC269" s="313"/>
      <c r="AD269" s="313"/>
      <c r="AE269" s="312"/>
      <c r="AF269" s="314"/>
    </row>
    <row r="270" spans="1:32" ht="60" customHeight="1" x14ac:dyDescent="0.25">
      <c r="A270" s="349"/>
      <c r="B270" s="348"/>
      <c r="C270" s="529" t="s">
        <v>1617</v>
      </c>
      <c r="D270" s="304">
        <v>55</v>
      </c>
      <c r="E270" s="305">
        <v>224</v>
      </c>
      <c r="F270" s="30" t="s">
        <v>1605</v>
      </c>
      <c r="G270" s="30" t="s">
        <v>23</v>
      </c>
      <c r="H270" s="306">
        <v>61.2</v>
      </c>
      <c r="I270" s="307">
        <v>61.2</v>
      </c>
      <c r="J270" s="307">
        <v>0</v>
      </c>
      <c r="K270" s="307">
        <v>61.2</v>
      </c>
      <c r="L270" s="307">
        <v>0</v>
      </c>
      <c r="M270" s="348"/>
      <c r="N270" s="348"/>
      <c r="O270" s="348"/>
      <c r="P270" s="518"/>
      <c r="Q270" s="514"/>
      <c r="R270" s="514"/>
      <c r="S270" s="522"/>
      <c r="T270" s="313"/>
      <c r="U270" s="313"/>
      <c r="V270" s="313"/>
      <c r="W270" s="313"/>
      <c r="X270" s="313"/>
      <c r="Y270" s="312"/>
      <c r="Z270" s="312"/>
      <c r="AA270" s="313"/>
      <c r="AB270" s="313"/>
      <c r="AC270" s="313"/>
      <c r="AD270" s="313"/>
      <c r="AE270" s="312"/>
      <c r="AF270" s="314"/>
    </row>
    <row r="271" spans="1:32" ht="60" customHeight="1" x14ac:dyDescent="0.25">
      <c r="A271" s="349"/>
      <c r="B271" s="348"/>
      <c r="C271" s="529"/>
      <c r="D271" s="304">
        <v>55</v>
      </c>
      <c r="E271" s="305">
        <v>225</v>
      </c>
      <c r="F271" s="30" t="s">
        <v>1605</v>
      </c>
      <c r="G271" s="30" t="s">
        <v>23</v>
      </c>
      <c r="H271" s="306">
        <v>246</v>
      </c>
      <c r="I271" s="307">
        <v>246</v>
      </c>
      <c r="J271" s="307">
        <v>0</v>
      </c>
      <c r="K271" s="307">
        <v>246</v>
      </c>
      <c r="L271" s="307">
        <v>0</v>
      </c>
      <c r="M271" s="348"/>
      <c r="N271" s="348"/>
      <c r="O271" s="348"/>
      <c r="P271" s="518"/>
      <c r="Q271" s="514"/>
      <c r="R271" s="514"/>
      <c r="S271" s="522"/>
      <c r="T271" s="313"/>
      <c r="U271" s="313"/>
      <c r="V271" s="313"/>
      <c r="W271" s="313"/>
      <c r="X271" s="313"/>
      <c r="Y271" s="312"/>
      <c r="Z271" s="312"/>
      <c r="AA271" s="313"/>
      <c r="AB271" s="313"/>
      <c r="AC271" s="313"/>
      <c r="AD271" s="313"/>
      <c r="AE271" s="312"/>
      <c r="AF271" s="314"/>
    </row>
    <row r="272" spans="1:32" ht="60" customHeight="1" x14ac:dyDescent="0.25">
      <c r="A272" s="349"/>
      <c r="B272" s="348"/>
      <c r="C272" s="529" t="s">
        <v>1617</v>
      </c>
      <c r="D272" s="304">
        <v>55</v>
      </c>
      <c r="E272" s="305">
        <v>224</v>
      </c>
      <c r="F272" s="30" t="s">
        <v>1605</v>
      </c>
      <c r="G272" s="30" t="s">
        <v>23</v>
      </c>
      <c r="H272" s="306">
        <v>53.3</v>
      </c>
      <c r="I272" s="307">
        <v>53.3</v>
      </c>
      <c r="J272" s="307">
        <v>0</v>
      </c>
      <c r="K272" s="307">
        <v>53.3</v>
      </c>
      <c r="L272" s="307">
        <v>0</v>
      </c>
      <c r="M272" s="348"/>
      <c r="N272" s="348"/>
      <c r="O272" s="348"/>
      <c r="P272" s="518"/>
      <c r="Q272" s="514"/>
      <c r="R272" s="514"/>
      <c r="S272" s="522"/>
      <c r="T272" s="313"/>
      <c r="U272" s="313"/>
      <c r="V272" s="313"/>
      <c r="W272" s="313"/>
      <c r="X272" s="313"/>
      <c r="Y272" s="312"/>
      <c r="Z272" s="312"/>
      <c r="AA272" s="313"/>
      <c r="AB272" s="313"/>
      <c r="AC272" s="313"/>
      <c r="AD272" s="313"/>
      <c r="AE272" s="312"/>
      <c r="AF272" s="314"/>
    </row>
    <row r="273" spans="1:32" ht="60" customHeight="1" x14ac:dyDescent="0.25">
      <c r="A273" s="349"/>
      <c r="B273" s="348"/>
      <c r="C273" s="529"/>
      <c r="D273" s="304">
        <v>55</v>
      </c>
      <c r="E273" s="305">
        <v>223</v>
      </c>
      <c r="F273" s="30" t="s">
        <v>1605</v>
      </c>
      <c r="G273" s="30" t="s">
        <v>23</v>
      </c>
      <c r="H273" s="306">
        <v>30.7</v>
      </c>
      <c r="I273" s="307">
        <v>30.7</v>
      </c>
      <c r="J273" s="307">
        <v>0</v>
      </c>
      <c r="K273" s="307">
        <v>30.7</v>
      </c>
      <c r="L273" s="307">
        <v>0</v>
      </c>
      <c r="M273" s="348"/>
      <c r="N273" s="348"/>
      <c r="O273" s="348"/>
      <c r="P273" s="518"/>
      <c r="Q273" s="514"/>
      <c r="R273" s="514"/>
      <c r="S273" s="522"/>
      <c r="T273" s="313"/>
      <c r="U273" s="313"/>
      <c r="V273" s="313"/>
      <c r="W273" s="313"/>
      <c r="X273" s="313"/>
      <c r="Y273" s="312"/>
      <c r="Z273" s="312"/>
      <c r="AA273" s="313"/>
      <c r="AB273" s="313"/>
      <c r="AC273" s="313"/>
      <c r="AD273" s="313"/>
      <c r="AE273" s="312"/>
      <c r="AF273" s="314"/>
    </row>
    <row r="274" spans="1:32" ht="60" customHeight="1" x14ac:dyDescent="0.25">
      <c r="A274" s="349"/>
      <c r="B274" s="348"/>
      <c r="C274" s="512" t="s">
        <v>1614</v>
      </c>
      <c r="D274" s="304">
        <v>62</v>
      </c>
      <c r="E274" s="305">
        <v>68</v>
      </c>
      <c r="F274" s="30" t="s">
        <v>1605</v>
      </c>
      <c r="G274" s="30" t="s">
        <v>23</v>
      </c>
      <c r="H274" s="306">
        <v>47.5</v>
      </c>
      <c r="I274" s="307">
        <v>47.5</v>
      </c>
      <c r="J274" s="307">
        <v>0</v>
      </c>
      <c r="K274" s="307">
        <v>47.5</v>
      </c>
      <c r="L274" s="307">
        <v>0</v>
      </c>
      <c r="M274" s="348"/>
      <c r="N274" s="348"/>
      <c r="O274" s="348"/>
      <c r="P274" s="518"/>
      <c r="Q274" s="514"/>
      <c r="R274" s="514"/>
      <c r="S274" s="522"/>
      <c r="T274" s="313"/>
      <c r="U274" s="313"/>
      <c r="V274" s="313"/>
      <c r="W274" s="313"/>
      <c r="X274" s="313"/>
      <c r="Y274" s="312"/>
      <c r="Z274" s="312"/>
      <c r="AA274" s="313"/>
      <c r="AB274" s="313"/>
      <c r="AC274" s="313"/>
      <c r="AD274" s="313"/>
      <c r="AE274" s="312"/>
      <c r="AF274" s="314"/>
    </row>
    <row r="275" spans="1:32" ht="60" customHeight="1" x14ac:dyDescent="0.25">
      <c r="A275" s="349"/>
      <c r="B275" s="348"/>
      <c r="C275" s="512"/>
      <c r="D275" s="304">
        <v>62</v>
      </c>
      <c r="E275" s="305">
        <v>69</v>
      </c>
      <c r="F275" s="30" t="s">
        <v>1605</v>
      </c>
      <c r="G275" s="30" t="s">
        <v>23</v>
      </c>
      <c r="H275" s="306">
        <v>104.4</v>
      </c>
      <c r="I275" s="307">
        <v>104.4</v>
      </c>
      <c r="J275" s="307">
        <v>0</v>
      </c>
      <c r="K275" s="307">
        <v>104.4</v>
      </c>
      <c r="L275" s="307">
        <v>0</v>
      </c>
      <c r="M275" s="348"/>
      <c r="N275" s="348"/>
      <c r="O275" s="348"/>
      <c r="P275" s="518"/>
      <c r="Q275" s="514"/>
      <c r="R275" s="514"/>
      <c r="S275" s="522"/>
      <c r="T275" s="313"/>
      <c r="U275" s="313"/>
      <c r="V275" s="313"/>
      <c r="W275" s="313"/>
      <c r="X275" s="313"/>
      <c r="Y275" s="312"/>
      <c r="Z275" s="312"/>
      <c r="AA275" s="313"/>
      <c r="AB275" s="313"/>
      <c r="AC275" s="313"/>
      <c r="AD275" s="313"/>
      <c r="AE275" s="312"/>
      <c r="AF275" s="314"/>
    </row>
    <row r="276" spans="1:32" ht="60" customHeight="1" x14ac:dyDescent="0.25">
      <c r="A276" s="349"/>
      <c r="B276" s="348"/>
      <c r="C276" s="512"/>
      <c r="D276" s="304">
        <v>62</v>
      </c>
      <c r="E276" s="305">
        <v>70</v>
      </c>
      <c r="F276" s="30" t="s">
        <v>1605</v>
      </c>
      <c r="G276" s="30" t="s">
        <v>23</v>
      </c>
      <c r="H276" s="306">
        <v>159.1</v>
      </c>
      <c r="I276" s="307">
        <v>159.1</v>
      </c>
      <c r="J276" s="307">
        <v>0</v>
      </c>
      <c r="K276" s="307">
        <v>159.1</v>
      </c>
      <c r="L276" s="307">
        <v>0</v>
      </c>
      <c r="M276" s="348"/>
      <c r="N276" s="348"/>
      <c r="O276" s="348"/>
      <c r="P276" s="519"/>
      <c r="Q276" s="520"/>
      <c r="R276" s="520"/>
      <c r="S276" s="523"/>
      <c r="T276" s="313"/>
      <c r="U276" s="313"/>
      <c r="V276" s="313"/>
      <c r="W276" s="313"/>
      <c r="X276" s="313"/>
      <c r="Y276" s="312"/>
      <c r="Z276" s="312"/>
      <c r="AA276" s="313"/>
      <c r="AB276" s="313"/>
      <c r="AC276" s="313"/>
      <c r="AD276" s="313"/>
      <c r="AE276" s="312"/>
      <c r="AF276" s="314"/>
    </row>
    <row r="277" spans="1:32" ht="60" customHeight="1" x14ac:dyDescent="0.25">
      <c r="A277" s="349">
        <v>30</v>
      </c>
      <c r="B277" s="348" t="s">
        <v>1751</v>
      </c>
      <c r="C277" s="308" t="s">
        <v>1617</v>
      </c>
      <c r="D277" s="304">
        <v>55</v>
      </c>
      <c r="E277" s="305">
        <v>222</v>
      </c>
      <c r="F277" s="30" t="s">
        <v>1605</v>
      </c>
      <c r="G277" s="30" t="s">
        <v>23</v>
      </c>
      <c r="H277" s="306">
        <v>119.2</v>
      </c>
      <c r="I277" s="307">
        <v>119.2</v>
      </c>
      <c r="J277" s="307">
        <v>0</v>
      </c>
      <c r="K277" s="307">
        <v>119.2</v>
      </c>
      <c r="L277" s="307">
        <v>0</v>
      </c>
      <c r="M277" s="348" t="s">
        <v>1752</v>
      </c>
      <c r="N277" s="348" t="s">
        <v>1753</v>
      </c>
      <c r="O277" s="348" t="s">
        <v>1608</v>
      </c>
      <c r="P277" s="517">
        <v>2481.1999999999998</v>
      </c>
      <c r="Q277" s="513">
        <v>611.5</v>
      </c>
      <c r="R277" s="513">
        <v>1869.6999999999998</v>
      </c>
      <c r="S277" s="521"/>
      <c r="T277" s="321"/>
      <c r="U277" s="321"/>
      <c r="V277" s="321"/>
      <c r="W277" s="321"/>
      <c r="X277" s="321"/>
      <c r="Y277" s="325"/>
      <c r="Z277" s="312">
        <v>7</v>
      </c>
      <c r="AA277" s="313">
        <v>216</v>
      </c>
      <c r="AB277" s="313">
        <v>119.2</v>
      </c>
      <c r="AC277" s="313">
        <v>96.8</v>
      </c>
      <c r="AD277" s="313" t="s">
        <v>99</v>
      </c>
      <c r="AE277" s="312" t="s">
        <v>1625</v>
      </c>
      <c r="AF277" s="314"/>
    </row>
    <row r="278" spans="1:32" ht="60" customHeight="1" x14ac:dyDescent="0.25">
      <c r="A278" s="349"/>
      <c r="B278" s="348"/>
      <c r="C278" s="308" t="s">
        <v>1612</v>
      </c>
      <c r="D278" s="304">
        <v>55</v>
      </c>
      <c r="E278" s="305">
        <v>564</v>
      </c>
      <c r="F278" s="30" t="s">
        <v>1605</v>
      </c>
      <c r="G278" s="30" t="s">
        <v>23</v>
      </c>
      <c r="H278" s="306">
        <v>178.5</v>
      </c>
      <c r="I278" s="307">
        <v>178.5</v>
      </c>
      <c r="J278" s="307">
        <v>0</v>
      </c>
      <c r="K278" s="307">
        <v>178.5</v>
      </c>
      <c r="L278" s="307">
        <v>0</v>
      </c>
      <c r="M278" s="348"/>
      <c r="N278" s="348"/>
      <c r="O278" s="348"/>
      <c r="P278" s="518"/>
      <c r="Q278" s="514"/>
      <c r="R278" s="514"/>
      <c r="S278" s="522"/>
      <c r="T278" s="321"/>
      <c r="U278" s="321"/>
      <c r="V278" s="321"/>
      <c r="W278" s="321"/>
      <c r="X278" s="321"/>
      <c r="Y278" s="325"/>
      <c r="Z278" s="312">
        <v>7</v>
      </c>
      <c r="AA278" s="313">
        <v>216</v>
      </c>
      <c r="AB278" s="313">
        <v>178.5</v>
      </c>
      <c r="AC278" s="313">
        <v>37.5</v>
      </c>
      <c r="AD278" s="313" t="s">
        <v>99</v>
      </c>
      <c r="AE278" s="312" t="s">
        <v>1625</v>
      </c>
      <c r="AF278" s="314"/>
    </row>
    <row r="279" spans="1:32" ht="60" customHeight="1" x14ac:dyDescent="0.25">
      <c r="A279" s="349"/>
      <c r="B279" s="348"/>
      <c r="C279" s="308" t="s">
        <v>1615</v>
      </c>
      <c r="D279" s="304">
        <v>63</v>
      </c>
      <c r="E279" s="305">
        <v>110</v>
      </c>
      <c r="F279" s="30" t="s">
        <v>1605</v>
      </c>
      <c r="G279" s="30" t="s">
        <v>23</v>
      </c>
      <c r="H279" s="306">
        <v>159.69999999999999</v>
      </c>
      <c r="I279" s="307">
        <v>159.69999999999999</v>
      </c>
      <c r="J279" s="307">
        <v>0</v>
      </c>
      <c r="K279" s="307">
        <v>159.69999999999999</v>
      </c>
      <c r="L279" s="307">
        <v>0</v>
      </c>
      <c r="M279" s="348"/>
      <c r="N279" s="348"/>
      <c r="O279" s="348"/>
      <c r="P279" s="518"/>
      <c r="Q279" s="514"/>
      <c r="R279" s="514"/>
      <c r="S279" s="522"/>
      <c r="T279" s="321"/>
      <c r="U279" s="321"/>
      <c r="V279" s="321"/>
      <c r="W279" s="321"/>
      <c r="X279" s="321"/>
      <c r="Y279" s="325"/>
      <c r="Z279" s="312">
        <v>7</v>
      </c>
      <c r="AA279" s="313">
        <v>216</v>
      </c>
      <c r="AB279" s="313">
        <v>159.69999999999999</v>
      </c>
      <c r="AC279" s="313">
        <v>56.300000000000011</v>
      </c>
      <c r="AD279" s="313" t="s">
        <v>99</v>
      </c>
      <c r="AE279" s="312" t="s">
        <v>1625</v>
      </c>
      <c r="AF279" s="314"/>
    </row>
    <row r="280" spans="1:32" ht="60" customHeight="1" x14ac:dyDescent="0.25">
      <c r="A280" s="349"/>
      <c r="B280" s="348"/>
      <c r="C280" s="512" t="s">
        <v>1612</v>
      </c>
      <c r="D280" s="304">
        <v>63</v>
      </c>
      <c r="E280" s="305">
        <v>184</v>
      </c>
      <c r="F280" s="30" t="s">
        <v>1605</v>
      </c>
      <c r="G280" s="30" t="s">
        <v>23</v>
      </c>
      <c r="H280" s="306">
        <v>89.2</v>
      </c>
      <c r="I280" s="307">
        <v>89.2</v>
      </c>
      <c r="J280" s="307">
        <v>0</v>
      </c>
      <c r="K280" s="307">
        <v>89.2</v>
      </c>
      <c r="L280" s="307">
        <v>0</v>
      </c>
      <c r="M280" s="348"/>
      <c r="N280" s="348"/>
      <c r="O280" s="348"/>
      <c r="P280" s="518"/>
      <c r="Q280" s="514"/>
      <c r="R280" s="514"/>
      <c r="S280" s="522"/>
      <c r="T280" s="321"/>
      <c r="U280" s="321"/>
      <c r="V280" s="321"/>
      <c r="W280" s="321"/>
      <c r="X280" s="321"/>
      <c r="Y280" s="325"/>
      <c r="Z280" s="312">
        <v>6</v>
      </c>
      <c r="AA280" s="313">
        <v>168</v>
      </c>
      <c r="AB280" s="313">
        <v>89.2</v>
      </c>
      <c r="AC280" s="313">
        <v>78.8</v>
      </c>
      <c r="AD280" s="313" t="s">
        <v>43</v>
      </c>
      <c r="AE280" s="312" t="s">
        <v>1624</v>
      </c>
      <c r="AF280" s="314"/>
    </row>
    <row r="281" spans="1:32" ht="60" customHeight="1" x14ac:dyDescent="0.25">
      <c r="A281" s="349"/>
      <c r="B281" s="348"/>
      <c r="C281" s="512"/>
      <c r="D281" s="304">
        <v>63</v>
      </c>
      <c r="E281" s="305">
        <v>186</v>
      </c>
      <c r="F281" s="30" t="s">
        <v>1605</v>
      </c>
      <c r="G281" s="30" t="s">
        <v>23</v>
      </c>
      <c r="H281" s="306">
        <v>46.8</v>
      </c>
      <c r="I281" s="307">
        <v>46.8</v>
      </c>
      <c r="J281" s="307">
        <v>0</v>
      </c>
      <c r="K281" s="307">
        <v>46.8</v>
      </c>
      <c r="L281" s="307">
        <v>0</v>
      </c>
      <c r="M281" s="348"/>
      <c r="N281" s="348"/>
      <c r="O281" s="348"/>
      <c r="P281" s="518"/>
      <c r="Q281" s="514"/>
      <c r="R281" s="514"/>
      <c r="S281" s="522"/>
      <c r="T281" s="321"/>
      <c r="U281" s="321"/>
      <c r="V281" s="321"/>
      <c r="W281" s="321"/>
      <c r="X281" s="321"/>
      <c r="Y281" s="325"/>
      <c r="Z281" s="312">
        <v>6</v>
      </c>
      <c r="AA281" s="313">
        <v>168</v>
      </c>
      <c r="AB281" s="313">
        <v>46.8</v>
      </c>
      <c r="AC281" s="313">
        <v>121.2</v>
      </c>
      <c r="AD281" s="313" t="s">
        <v>43</v>
      </c>
      <c r="AE281" s="312" t="s">
        <v>1624</v>
      </c>
      <c r="AF281" s="314"/>
    </row>
    <row r="282" spans="1:32" ht="60" customHeight="1" x14ac:dyDescent="0.25">
      <c r="A282" s="349"/>
      <c r="B282" s="348"/>
      <c r="C282" s="308"/>
      <c r="D282" s="304">
        <v>55</v>
      </c>
      <c r="E282" s="305">
        <v>339</v>
      </c>
      <c r="F282" s="30" t="s">
        <v>1605</v>
      </c>
      <c r="G282" s="30" t="s">
        <v>23</v>
      </c>
      <c r="H282" s="306">
        <v>18.100000000000001</v>
      </c>
      <c r="I282" s="307">
        <v>18.100000000000001</v>
      </c>
      <c r="J282" s="307">
        <v>0</v>
      </c>
      <c r="K282" s="307">
        <v>18.100000000000001</v>
      </c>
      <c r="L282" s="307">
        <v>0</v>
      </c>
      <c r="M282" s="348"/>
      <c r="N282" s="348"/>
      <c r="O282" s="348"/>
      <c r="P282" s="519"/>
      <c r="Q282" s="520"/>
      <c r="R282" s="520"/>
      <c r="S282" s="523"/>
      <c r="T282" s="321"/>
      <c r="U282" s="321"/>
      <c r="V282" s="321"/>
      <c r="W282" s="321"/>
      <c r="X282" s="321"/>
      <c r="Y282" s="325"/>
      <c r="Z282" s="312"/>
      <c r="AA282" s="313"/>
      <c r="AB282" s="313"/>
      <c r="AC282" s="313"/>
      <c r="AD282" s="313"/>
      <c r="AE282" s="312"/>
      <c r="AF282" s="314"/>
    </row>
    <row r="283" spans="1:32" ht="60" customHeight="1" x14ac:dyDescent="0.25">
      <c r="A283" s="349">
        <v>31</v>
      </c>
      <c r="B283" s="348" t="s">
        <v>1754</v>
      </c>
      <c r="C283" s="512" t="s">
        <v>33</v>
      </c>
      <c r="D283" s="304">
        <v>54</v>
      </c>
      <c r="E283" s="305">
        <v>176</v>
      </c>
      <c r="F283" s="30" t="s">
        <v>1605</v>
      </c>
      <c r="G283" s="30" t="s">
        <v>23</v>
      </c>
      <c r="H283" s="306">
        <v>33.299999999999997</v>
      </c>
      <c r="I283" s="307">
        <v>33.299999999999997</v>
      </c>
      <c r="J283" s="307">
        <v>0</v>
      </c>
      <c r="K283" s="307">
        <v>33.299999999999997</v>
      </c>
      <c r="L283" s="307">
        <v>0</v>
      </c>
      <c r="M283" s="348" t="s">
        <v>1755</v>
      </c>
      <c r="N283" s="348" t="s">
        <v>1756</v>
      </c>
      <c r="O283" s="348" t="s">
        <v>1608</v>
      </c>
      <c r="P283" s="517">
        <v>3491.7</v>
      </c>
      <c r="Q283" s="513">
        <v>1977.7</v>
      </c>
      <c r="R283" s="513">
        <v>1513.9999999999998</v>
      </c>
      <c r="S283" s="521"/>
      <c r="T283" s="313"/>
      <c r="U283" s="313"/>
      <c r="V283" s="313"/>
      <c r="W283" s="313"/>
      <c r="X283" s="313"/>
      <c r="Y283" s="312"/>
      <c r="Z283" s="312"/>
      <c r="AA283" s="313"/>
      <c r="AB283" s="313"/>
      <c r="AC283" s="313"/>
      <c r="AD283" s="313"/>
      <c r="AE283" s="312"/>
      <c r="AF283" s="314"/>
    </row>
    <row r="284" spans="1:32" ht="60" customHeight="1" x14ac:dyDescent="0.25">
      <c r="A284" s="349"/>
      <c r="B284" s="348"/>
      <c r="C284" s="512"/>
      <c r="D284" s="304">
        <v>54</v>
      </c>
      <c r="E284" s="305">
        <v>110</v>
      </c>
      <c r="F284" s="30" t="s">
        <v>1605</v>
      </c>
      <c r="G284" s="30" t="s">
        <v>23</v>
      </c>
      <c r="H284" s="306">
        <v>128.19999999999999</v>
      </c>
      <c r="I284" s="307">
        <v>128.19999999999999</v>
      </c>
      <c r="J284" s="307">
        <v>0</v>
      </c>
      <c r="K284" s="307">
        <v>128.19999999999999</v>
      </c>
      <c r="L284" s="307">
        <v>0</v>
      </c>
      <c r="M284" s="348"/>
      <c r="N284" s="348"/>
      <c r="O284" s="348"/>
      <c r="P284" s="518"/>
      <c r="Q284" s="514"/>
      <c r="R284" s="514"/>
      <c r="S284" s="522"/>
      <c r="T284" s="528" t="s">
        <v>676</v>
      </c>
      <c r="U284" s="528" t="s">
        <v>677</v>
      </c>
      <c r="V284" s="528"/>
      <c r="W284" s="528"/>
      <c r="X284" s="528"/>
      <c r="Y284" s="530"/>
      <c r="Z284" s="312">
        <v>14</v>
      </c>
      <c r="AA284" s="313">
        <v>360</v>
      </c>
      <c r="AB284" s="313">
        <v>360</v>
      </c>
      <c r="AC284" s="313">
        <v>0</v>
      </c>
      <c r="AD284" s="313" t="s">
        <v>24</v>
      </c>
      <c r="AE284" s="312" t="s">
        <v>1609</v>
      </c>
      <c r="AF284" s="314"/>
    </row>
    <row r="285" spans="1:32" ht="60" customHeight="1" x14ac:dyDescent="0.25">
      <c r="A285" s="349"/>
      <c r="B285" s="348"/>
      <c r="C285" s="512" t="s">
        <v>1617</v>
      </c>
      <c r="D285" s="304">
        <v>55</v>
      </c>
      <c r="E285" s="305">
        <v>225</v>
      </c>
      <c r="F285" s="30" t="s">
        <v>1605</v>
      </c>
      <c r="G285" s="30" t="s">
        <v>23</v>
      </c>
      <c r="H285" s="306">
        <v>33.5</v>
      </c>
      <c r="I285" s="307">
        <v>33.5</v>
      </c>
      <c r="J285" s="307">
        <v>0</v>
      </c>
      <c r="K285" s="307">
        <v>33.5</v>
      </c>
      <c r="L285" s="307">
        <v>0</v>
      </c>
      <c r="M285" s="348"/>
      <c r="N285" s="348"/>
      <c r="O285" s="348"/>
      <c r="P285" s="518"/>
      <c r="Q285" s="514"/>
      <c r="R285" s="514"/>
      <c r="S285" s="522"/>
      <c r="T285" s="528"/>
      <c r="U285" s="528"/>
      <c r="V285" s="528"/>
      <c r="W285" s="528"/>
      <c r="X285" s="528"/>
      <c r="Y285" s="530"/>
      <c r="Z285" s="312">
        <v>15</v>
      </c>
      <c r="AA285" s="313">
        <v>96</v>
      </c>
      <c r="AB285" s="313">
        <v>96</v>
      </c>
      <c r="AC285" s="313">
        <v>0</v>
      </c>
      <c r="AD285" s="313" t="s">
        <v>24</v>
      </c>
      <c r="AE285" s="312" t="s">
        <v>1613</v>
      </c>
      <c r="AF285" s="314"/>
    </row>
    <row r="286" spans="1:32" ht="60" customHeight="1" x14ac:dyDescent="0.25">
      <c r="A286" s="349"/>
      <c r="B286" s="348"/>
      <c r="C286" s="512"/>
      <c r="D286" s="304">
        <v>55</v>
      </c>
      <c r="E286" s="305">
        <v>226</v>
      </c>
      <c r="F286" s="30" t="s">
        <v>1605</v>
      </c>
      <c r="G286" s="30" t="s">
        <v>23</v>
      </c>
      <c r="H286" s="306">
        <v>194.7</v>
      </c>
      <c r="I286" s="307">
        <v>194.7</v>
      </c>
      <c r="J286" s="307">
        <v>0</v>
      </c>
      <c r="K286" s="307">
        <v>194.7</v>
      </c>
      <c r="L286" s="307">
        <v>0</v>
      </c>
      <c r="M286" s="348"/>
      <c r="N286" s="348"/>
      <c r="O286" s="348"/>
      <c r="P286" s="518"/>
      <c r="Q286" s="514"/>
      <c r="R286" s="514"/>
      <c r="S286" s="522"/>
      <c r="T286" s="528"/>
      <c r="U286" s="528"/>
      <c r="V286" s="528"/>
      <c r="W286" s="528"/>
      <c r="X286" s="528"/>
      <c r="Y286" s="530"/>
      <c r="Z286" s="312">
        <v>15</v>
      </c>
      <c r="AA286" s="313">
        <v>96</v>
      </c>
      <c r="AB286" s="313">
        <v>96</v>
      </c>
      <c r="AC286" s="313">
        <v>0</v>
      </c>
      <c r="AD286" s="313" t="s">
        <v>24</v>
      </c>
      <c r="AE286" s="312" t="s">
        <v>1613</v>
      </c>
      <c r="AF286" s="314"/>
    </row>
    <row r="287" spans="1:32" ht="60" customHeight="1" x14ac:dyDescent="0.25">
      <c r="A287" s="349"/>
      <c r="B287" s="348"/>
      <c r="C287" s="308" t="s">
        <v>1612</v>
      </c>
      <c r="D287" s="304">
        <v>55</v>
      </c>
      <c r="E287" s="305">
        <v>562</v>
      </c>
      <c r="F287" s="30" t="s">
        <v>1605</v>
      </c>
      <c r="G287" s="30" t="s">
        <v>23</v>
      </c>
      <c r="H287" s="306">
        <v>248</v>
      </c>
      <c r="I287" s="307">
        <v>248</v>
      </c>
      <c r="J287" s="307">
        <v>0</v>
      </c>
      <c r="K287" s="307">
        <v>248</v>
      </c>
      <c r="L287" s="307">
        <v>0</v>
      </c>
      <c r="M287" s="348"/>
      <c r="N287" s="348"/>
      <c r="O287" s="348"/>
      <c r="P287" s="518"/>
      <c r="Q287" s="514"/>
      <c r="R287" s="514"/>
      <c r="S287" s="522"/>
      <c r="T287" s="528"/>
      <c r="U287" s="528"/>
      <c r="V287" s="528"/>
      <c r="W287" s="528"/>
      <c r="X287" s="528"/>
      <c r="Y287" s="530"/>
      <c r="Z287" s="312">
        <v>7</v>
      </c>
      <c r="AA287" s="313">
        <v>288</v>
      </c>
      <c r="AB287" s="313">
        <v>288</v>
      </c>
      <c r="AC287" s="313">
        <v>0</v>
      </c>
      <c r="AD287" s="313" t="s">
        <v>33</v>
      </c>
      <c r="AE287" s="312" t="s">
        <v>1611</v>
      </c>
      <c r="AF287" s="314"/>
    </row>
    <row r="288" spans="1:32" ht="60" customHeight="1" x14ac:dyDescent="0.25">
      <c r="A288" s="349"/>
      <c r="B288" s="348"/>
      <c r="C288" s="308" t="s">
        <v>1612</v>
      </c>
      <c r="D288" s="304">
        <v>55</v>
      </c>
      <c r="E288" s="305">
        <v>603</v>
      </c>
      <c r="F288" s="30" t="s">
        <v>1605</v>
      </c>
      <c r="G288" s="30" t="s">
        <v>23</v>
      </c>
      <c r="H288" s="306">
        <v>191.5</v>
      </c>
      <c r="I288" s="307">
        <v>191.5</v>
      </c>
      <c r="J288" s="307">
        <v>0</v>
      </c>
      <c r="K288" s="307">
        <v>191.5</v>
      </c>
      <c r="L288" s="307">
        <v>0</v>
      </c>
      <c r="M288" s="348"/>
      <c r="N288" s="348"/>
      <c r="O288" s="348"/>
      <c r="P288" s="518"/>
      <c r="Q288" s="514"/>
      <c r="R288" s="514"/>
      <c r="S288" s="522"/>
      <c r="T288" s="528"/>
      <c r="U288" s="528"/>
      <c r="V288" s="528"/>
      <c r="W288" s="528"/>
      <c r="X288" s="528"/>
      <c r="Y288" s="530"/>
      <c r="Z288" s="312">
        <v>7</v>
      </c>
      <c r="AA288" s="313">
        <v>288</v>
      </c>
      <c r="AB288" s="313">
        <v>288</v>
      </c>
      <c r="AC288" s="313">
        <v>0</v>
      </c>
      <c r="AD288" s="313" t="s">
        <v>33</v>
      </c>
      <c r="AE288" s="312" t="s">
        <v>1611</v>
      </c>
      <c r="AF288" s="314"/>
    </row>
    <row r="289" spans="1:32" ht="60" customHeight="1" x14ac:dyDescent="0.25">
      <c r="A289" s="349"/>
      <c r="B289" s="348"/>
      <c r="C289" s="512" t="s">
        <v>1614</v>
      </c>
      <c r="D289" s="304">
        <v>62</v>
      </c>
      <c r="E289" s="305">
        <v>13</v>
      </c>
      <c r="F289" s="30" t="s">
        <v>1605</v>
      </c>
      <c r="G289" s="30" t="s">
        <v>23</v>
      </c>
      <c r="H289" s="306">
        <v>161.69999999999999</v>
      </c>
      <c r="I289" s="307">
        <v>161.69999999999999</v>
      </c>
      <c r="J289" s="307">
        <v>0</v>
      </c>
      <c r="K289" s="307">
        <v>161.69999999999999</v>
      </c>
      <c r="L289" s="307">
        <v>0</v>
      </c>
      <c r="M289" s="348"/>
      <c r="N289" s="348"/>
      <c r="O289" s="348"/>
      <c r="P289" s="518"/>
      <c r="Q289" s="514"/>
      <c r="R289" s="514"/>
      <c r="S289" s="522"/>
      <c r="T289" s="528"/>
      <c r="U289" s="528"/>
      <c r="V289" s="528"/>
      <c r="W289" s="528"/>
      <c r="X289" s="528"/>
      <c r="Y289" s="530"/>
      <c r="Z289" s="312">
        <v>6</v>
      </c>
      <c r="AA289" s="313">
        <v>168</v>
      </c>
      <c r="AB289" s="313">
        <v>168</v>
      </c>
      <c r="AC289" s="313">
        <v>0</v>
      </c>
      <c r="AD289" s="313" t="s">
        <v>43</v>
      </c>
      <c r="AE289" s="312" t="s">
        <v>1616</v>
      </c>
      <c r="AF289" s="314"/>
    </row>
    <row r="290" spans="1:32" ht="60" customHeight="1" x14ac:dyDescent="0.25">
      <c r="A290" s="349"/>
      <c r="B290" s="348"/>
      <c r="C290" s="512"/>
      <c r="D290" s="304">
        <v>62</v>
      </c>
      <c r="E290" s="305">
        <v>14</v>
      </c>
      <c r="F290" s="30" t="s">
        <v>1605</v>
      </c>
      <c r="G290" s="30" t="s">
        <v>23</v>
      </c>
      <c r="H290" s="306">
        <v>393.8</v>
      </c>
      <c r="I290" s="307">
        <v>393.8</v>
      </c>
      <c r="J290" s="307">
        <v>0</v>
      </c>
      <c r="K290" s="307">
        <v>393.8</v>
      </c>
      <c r="L290" s="307">
        <v>0</v>
      </c>
      <c r="M290" s="348"/>
      <c r="N290" s="348"/>
      <c r="O290" s="348"/>
      <c r="P290" s="518"/>
      <c r="Q290" s="514"/>
      <c r="R290" s="514"/>
      <c r="S290" s="522"/>
      <c r="T290" s="528"/>
      <c r="U290" s="528"/>
      <c r="V290" s="528"/>
      <c r="W290" s="528"/>
      <c r="X290" s="528"/>
      <c r="Y290" s="530"/>
      <c r="Z290" s="312">
        <v>6</v>
      </c>
      <c r="AA290" s="313">
        <v>168</v>
      </c>
      <c r="AB290" s="313">
        <v>168</v>
      </c>
      <c r="AC290" s="313">
        <v>0</v>
      </c>
      <c r="AD290" s="313" t="s">
        <v>43</v>
      </c>
      <c r="AE290" s="312" t="s">
        <v>1616</v>
      </c>
      <c r="AF290" s="314"/>
    </row>
    <row r="291" spans="1:32" ht="60" customHeight="1" x14ac:dyDescent="0.25">
      <c r="A291" s="349"/>
      <c r="B291" s="348"/>
      <c r="C291" s="308" t="s">
        <v>1622</v>
      </c>
      <c r="D291" s="304">
        <v>62</v>
      </c>
      <c r="E291" s="305">
        <v>25</v>
      </c>
      <c r="F291" s="30" t="s">
        <v>1605</v>
      </c>
      <c r="G291" s="30" t="s">
        <v>23</v>
      </c>
      <c r="H291" s="306">
        <v>26.9</v>
      </c>
      <c r="I291" s="307">
        <v>26.9</v>
      </c>
      <c r="J291" s="307">
        <v>0</v>
      </c>
      <c r="K291" s="307">
        <v>26.9</v>
      </c>
      <c r="L291" s="307">
        <v>0</v>
      </c>
      <c r="M291" s="348"/>
      <c r="N291" s="348"/>
      <c r="O291" s="348"/>
      <c r="P291" s="518"/>
      <c r="Q291" s="514"/>
      <c r="R291" s="514"/>
      <c r="S291" s="522"/>
      <c r="T291" s="528"/>
      <c r="U291" s="528"/>
      <c r="V291" s="528"/>
      <c r="W291" s="528"/>
      <c r="X291" s="528"/>
      <c r="Y291" s="530"/>
      <c r="Z291" s="312">
        <v>6</v>
      </c>
      <c r="AA291" s="313">
        <v>168</v>
      </c>
      <c r="AB291" s="313">
        <v>168</v>
      </c>
      <c r="AC291" s="313">
        <v>0</v>
      </c>
      <c r="AD291" s="313" t="s">
        <v>43</v>
      </c>
      <c r="AE291" s="312" t="s">
        <v>1616</v>
      </c>
      <c r="AF291" s="314"/>
    </row>
    <row r="292" spans="1:32" ht="60" customHeight="1" x14ac:dyDescent="0.25">
      <c r="A292" s="349"/>
      <c r="B292" s="348"/>
      <c r="C292" s="512" t="s">
        <v>1614</v>
      </c>
      <c r="D292" s="304">
        <v>62</v>
      </c>
      <c r="E292" s="305">
        <v>26</v>
      </c>
      <c r="F292" s="30" t="s">
        <v>1605</v>
      </c>
      <c r="G292" s="30" t="s">
        <v>23</v>
      </c>
      <c r="H292" s="306">
        <v>41.3</v>
      </c>
      <c r="I292" s="307">
        <v>41.3</v>
      </c>
      <c r="J292" s="307">
        <v>0</v>
      </c>
      <c r="K292" s="307">
        <v>41.3</v>
      </c>
      <c r="L292" s="307">
        <v>0</v>
      </c>
      <c r="M292" s="348"/>
      <c r="N292" s="348"/>
      <c r="O292" s="348"/>
      <c r="P292" s="518"/>
      <c r="Q292" s="514"/>
      <c r="R292" s="514"/>
      <c r="S292" s="522"/>
      <c r="T292" s="528"/>
      <c r="U292" s="528"/>
      <c r="V292" s="528"/>
      <c r="W292" s="528"/>
      <c r="X292" s="528"/>
      <c r="Y292" s="530"/>
      <c r="Z292" s="312">
        <v>6</v>
      </c>
      <c r="AA292" s="313">
        <v>168</v>
      </c>
      <c r="AB292" s="313">
        <v>168</v>
      </c>
      <c r="AC292" s="313">
        <v>0</v>
      </c>
      <c r="AD292" s="313" t="s">
        <v>43</v>
      </c>
      <c r="AE292" s="312" t="s">
        <v>1616</v>
      </c>
      <c r="AF292" s="314"/>
    </row>
    <row r="293" spans="1:32" ht="60" customHeight="1" x14ac:dyDescent="0.25">
      <c r="A293" s="349"/>
      <c r="B293" s="348"/>
      <c r="C293" s="512"/>
      <c r="D293" s="304">
        <v>62</v>
      </c>
      <c r="E293" s="305">
        <v>27</v>
      </c>
      <c r="F293" s="30" t="s">
        <v>1605</v>
      </c>
      <c r="G293" s="30" t="s">
        <v>23</v>
      </c>
      <c r="H293" s="306">
        <v>238.7</v>
      </c>
      <c r="I293" s="307">
        <v>238.7</v>
      </c>
      <c r="J293" s="307">
        <v>0</v>
      </c>
      <c r="K293" s="307">
        <v>238.7</v>
      </c>
      <c r="L293" s="307">
        <v>0</v>
      </c>
      <c r="M293" s="348"/>
      <c r="N293" s="348"/>
      <c r="O293" s="348"/>
      <c r="P293" s="518"/>
      <c r="Q293" s="514"/>
      <c r="R293" s="514"/>
      <c r="S293" s="522"/>
      <c r="T293" s="528"/>
      <c r="U293" s="528"/>
      <c r="V293" s="528"/>
      <c r="W293" s="528"/>
      <c r="X293" s="528"/>
      <c r="Y293" s="530"/>
      <c r="Z293" s="312">
        <v>6</v>
      </c>
      <c r="AA293" s="313">
        <v>168</v>
      </c>
      <c r="AB293" s="313">
        <v>168</v>
      </c>
      <c r="AC293" s="313">
        <v>0</v>
      </c>
      <c r="AD293" s="313" t="s">
        <v>43</v>
      </c>
      <c r="AE293" s="312" t="s">
        <v>1616</v>
      </c>
      <c r="AF293" s="314"/>
    </row>
    <row r="294" spans="1:32" ht="60" customHeight="1" x14ac:dyDescent="0.25">
      <c r="A294" s="349"/>
      <c r="B294" s="348"/>
      <c r="C294" s="308" t="s">
        <v>1614</v>
      </c>
      <c r="D294" s="304">
        <v>62</v>
      </c>
      <c r="E294" s="305">
        <v>58</v>
      </c>
      <c r="F294" s="30" t="s">
        <v>1605</v>
      </c>
      <c r="G294" s="30" t="s">
        <v>23</v>
      </c>
      <c r="H294" s="306">
        <v>286.10000000000002</v>
      </c>
      <c r="I294" s="307">
        <v>245.1</v>
      </c>
      <c r="J294" s="307">
        <v>41</v>
      </c>
      <c r="K294" s="307">
        <v>286.10000000000002</v>
      </c>
      <c r="L294" s="307">
        <v>0</v>
      </c>
      <c r="M294" s="348"/>
      <c r="N294" s="348"/>
      <c r="O294" s="348"/>
      <c r="P294" s="519"/>
      <c r="Q294" s="520"/>
      <c r="R294" s="520"/>
      <c r="S294" s="523"/>
      <c r="T294" s="528"/>
      <c r="U294" s="528"/>
      <c r="V294" s="528"/>
      <c r="W294" s="528"/>
      <c r="X294" s="528"/>
      <c r="Y294" s="530"/>
      <c r="Z294" s="312">
        <v>6</v>
      </c>
      <c r="AA294" s="313">
        <v>168</v>
      </c>
      <c r="AB294" s="313">
        <v>168</v>
      </c>
      <c r="AC294" s="313">
        <v>0</v>
      </c>
      <c r="AD294" s="313" t="s">
        <v>43</v>
      </c>
      <c r="AE294" s="312" t="s">
        <v>1616</v>
      </c>
      <c r="AF294" s="314"/>
    </row>
    <row r="295" spans="1:32" ht="60" customHeight="1" x14ac:dyDescent="0.25">
      <c r="A295" s="349">
        <v>32</v>
      </c>
      <c r="B295" s="348" t="s">
        <v>1757</v>
      </c>
      <c r="C295" s="308" t="s">
        <v>33</v>
      </c>
      <c r="D295" s="304">
        <v>54</v>
      </c>
      <c r="E295" s="305">
        <v>142</v>
      </c>
      <c r="F295" s="30" t="s">
        <v>1605</v>
      </c>
      <c r="G295" s="30" t="s">
        <v>23</v>
      </c>
      <c r="H295" s="306">
        <v>374.8</v>
      </c>
      <c r="I295" s="307">
        <v>374.8</v>
      </c>
      <c r="J295" s="307">
        <v>0</v>
      </c>
      <c r="K295" s="307">
        <v>374.8</v>
      </c>
      <c r="L295" s="307">
        <v>0</v>
      </c>
      <c r="M295" s="348" t="s">
        <v>1758</v>
      </c>
      <c r="N295" s="348" t="s">
        <v>1759</v>
      </c>
      <c r="O295" s="348" t="s">
        <v>1608</v>
      </c>
      <c r="P295" s="517">
        <v>3282</v>
      </c>
      <c r="Q295" s="513">
        <v>1670.4</v>
      </c>
      <c r="R295" s="513">
        <v>1611.6</v>
      </c>
      <c r="S295" s="521"/>
      <c r="T295" s="528" t="s">
        <v>649</v>
      </c>
      <c r="U295" s="528" t="s">
        <v>651</v>
      </c>
      <c r="V295" s="528"/>
      <c r="W295" s="528"/>
      <c r="X295" s="528"/>
      <c r="Y295" s="530"/>
      <c r="Z295" s="312">
        <v>11</v>
      </c>
      <c r="AA295" s="313">
        <v>120</v>
      </c>
      <c r="AB295" s="313">
        <v>374.8</v>
      </c>
      <c r="AC295" s="313">
        <v>-254.8</v>
      </c>
      <c r="AD295" s="313" t="s">
        <v>33</v>
      </c>
      <c r="AE295" s="312" t="s">
        <v>1621</v>
      </c>
      <c r="AF295" s="314"/>
    </row>
    <row r="296" spans="1:32" ht="60" customHeight="1" x14ac:dyDescent="0.25">
      <c r="A296" s="349"/>
      <c r="B296" s="348"/>
      <c r="C296" s="308" t="s">
        <v>1610</v>
      </c>
      <c r="D296" s="304">
        <v>55</v>
      </c>
      <c r="E296" s="305">
        <v>213</v>
      </c>
      <c r="F296" s="30" t="s">
        <v>1605</v>
      </c>
      <c r="G296" s="30" t="s">
        <v>23</v>
      </c>
      <c r="H296" s="306">
        <v>246.9</v>
      </c>
      <c r="I296" s="307">
        <v>246.9</v>
      </c>
      <c r="J296" s="307">
        <v>0</v>
      </c>
      <c r="K296" s="307">
        <v>246.9</v>
      </c>
      <c r="L296" s="307">
        <v>0</v>
      </c>
      <c r="M296" s="348"/>
      <c r="N296" s="348"/>
      <c r="O296" s="348"/>
      <c r="P296" s="518"/>
      <c r="Q296" s="514"/>
      <c r="R296" s="514"/>
      <c r="S296" s="522"/>
      <c r="T296" s="528"/>
      <c r="U296" s="528"/>
      <c r="V296" s="528"/>
      <c r="W296" s="528"/>
      <c r="X296" s="528"/>
      <c r="Y296" s="530"/>
      <c r="Z296" s="312"/>
      <c r="AA296" s="313"/>
      <c r="AB296" s="313"/>
      <c r="AC296" s="313"/>
      <c r="AD296" s="313"/>
      <c r="AE296" s="312"/>
      <c r="AF296" s="314"/>
    </row>
    <row r="297" spans="1:32" ht="60" customHeight="1" x14ac:dyDescent="0.25">
      <c r="A297" s="349"/>
      <c r="B297" s="348"/>
      <c r="C297" s="512" t="s">
        <v>1612</v>
      </c>
      <c r="D297" s="304">
        <v>63</v>
      </c>
      <c r="E297" s="305">
        <v>20</v>
      </c>
      <c r="F297" s="30" t="s">
        <v>1605</v>
      </c>
      <c r="G297" s="30" t="s">
        <v>23</v>
      </c>
      <c r="H297" s="306">
        <v>2.7</v>
      </c>
      <c r="I297" s="307">
        <v>2.7</v>
      </c>
      <c r="J297" s="307">
        <v>0</v>
      </c>
      <c r="K297" s="307">
        <v>2.7</v>
      </c>
      <c r="L297" s="307">
        <v>0</v>
      </c>
      <c r="M297" s="348"/>
      <c r="N297" s="348"/>
      <c r="O297" s="348"/>
      <c r="P297" s="518"/>
      <c r="Q297" s="514"/>
      <c r="R297" s="514"/>
      <c r="S297" s="522"/>
      <c r="T297" s="528"/>
      <c r="U297" s="528"/>
      <c r="V297" s="528"/>
      <c r="W297" s="528"/>
      <c r="X297" s="528"/>
      <c r="Y297" s="530"/>
      <c r="Z297" s="312">
        <v>6</v>
      </c>
      <c r="AA297" s="313">
        <v>168</v>
      </c>
      <c r="AB297" s="313">
        <v>2.7</v>
      </c>
      <c r="AC297" s="313">
        <v>165.3</v>
      </c>
      <c r="AD297" s="313" t="s">
        <v>43</v>
      </c>
      <c r="AE297" s="312" t="s">
        <v>1624</v>
      </c>
      <c r="AF297" s="314"/>
    </row>
    <row r="298" spans="1:32" ht="60" customHeight="1" x14ac:dyDescent="0.25">
      <c r="A298" s="349"/>
      <c r="B298" s="348"/>
      <c r="C298" s="512"/>
      <c r="D298" s="304">
        <v>63</v>
      </c>
      <c r="E298" s="305">
        <v>39</v>
      </c>
      <c r="F298" s="30" t="s">
        <v>1605</v>
      </c>
      <c r="G298" s="30" t="s">
        <v>23</v>
      </c>
      <c r="H298" s="306">
        <v>47.5</v>
      </c>
      <c r="I298" s="307">
        <v>47.5</v>
      </c>
      <c r="J298" s="307">
        <v>0</v>
      </c>
      <c r="K298" s="307">
        <v>47.5</v>
      </c>
      <c r="L298" s="307">
        <v>0</v>
      </c>
      <c r="M298" s="348"/>
      <c r="N298" s="348"/>
      <c r="O298" s="348"/>
      <c r="P298" s="518"/>
      <c r="Q298" s="514"/>
      <c r="R298" s="514"/>
      <c r="S298" s="522"/>
      <c r="T298" s="528"/>
      <c r="U298" s="528"/>
      <c r="V298" s="528"/>
      <c r="W298" s="528"/>
      <c r="X298" s="528"/>
      <c r="Y298" s="530"/>
      <c r="Z298" s="312">
        <v>6</v>
      </c>
      <c r="AA298" s="313">
        <v>168</v>
      </c>
      <c r="AB298" s="313">
        <v>47.5</v>
      </c>
      <c r="AC298" s="313">
        <v>120.5</v>
      </c>
      <c r="AD298" s="313" t="s">
        <v>43</v>
      </c>
      <c r="AE298" s="312" t="s">
        <v>1624</v>
      </c>
      <c r="AF298" s="314"/>
    </row>
    <row r="299" spans="1:32" ht="60" customHeight="1" x14ac:dyDescent="0.25">
      <c r="A299" s="349"/>
      <c r="B299" s="348"/>
      <c r="C299" s="512"/>
      <c r="D299" s="304">
        <v>63</v>
      </c>
      <c r="E299" s="305">
        <v>40</v>
      </c>
      <c r="F299" s="30" t="s">
        <v>1605</v>
      </c>
      <c r="G299" s="30" t="s">
        <v>23</v>
      </c>
      <c r="H299" s="306">
        <v>62.5</v>
      </c>
      <c r="I299" s="307">
        <v>62.5</v>
      </c>
      <c r="J299" s="307">
        <v>0</v>
      </c>
      <c r="K299" s="307">
        <v>62.5</v>
      </c>
      <c r="L299" s="307">
        <v>0</v>
      </c>
      <c r="M299" s="348"/>
      <c r="N299" s="348"/>
      <c r="O299" s="348"/>
      <c r="P299" s="518"/>
      <c r="Q299" s="514"/>
      <c r="R299" s="514"/>
      <c r="S299" s="522"/>
      <c r="T299" s="528"/>
      <c r="U299" s="528"/>
      <c r="V299" s="528"/>
      <c r="W299" s="528"/>
      <c r="X299" s="528"/>
      <c r="Y299" s="530"/>
      <c r="Z299" s="312">
        <v>6</v>
      </c>
      <c r="AA299" s="313">
        <v>168</v>
      </c>
      <c r="AB299" s="313">
        <v>62.5</v>
      </c>
      <c r="AC299" s="313">
        <v>105.5</v>
      </c>
      <c r="AD299" s="313" t="s">
        <v>43</v>
      </c>
      <c r="AE299" s="312" t="s">
        <v>1624</v>
      </c>
      <c r="AF299" s="314"/>
    </row>
    <row r="300" spans="1:32" ht="60" customHeight="1" x14ac:dyDescent="0.25">
      <c r="A300" s="349"/>
      <c r="B300" s="348"/>
      <c r="C300" s="308" t="s">
        <v>1615</v>
      </c>
      <c r="D300" s="304">
        <v>63</v>
      </c>
      <c r="E300" s="305">
        <v>174</v>
      </c>
      <c r="F300" s="30" t="s">
        <v>1605</v>
      </c>
      <c r="G300" s="30" t="s">
        <v>23</v>
      </c>
      <c r="H300" s="306">
        <v>99.1</v>
      </c>
      <c r="I300" s="307">
        <v>99.1</v>
      </c>
      <c r="J300" s="307">
        <v>0</v>
      </c>
      <c r="K300" s="307">
        <v>99.1</v>
      </c>
      <c r="L300" s="307">
        <v>0</v>
      </c>
      <c r="M300" s="348"/>
      <c r="N300" s="348"/>
      <c r="O300" s="348"/>
      <c r="P300" s="518"/>
      <c r="Q300" s="514"/>
      <c r="R300" s="514"/>
      <c r="S300" s="522"/>
      <c r="T300" s="528"/>
      <c r="U300" s="528"/>
      <c r="V300" s="528"/>
      <c r="W300" s="528"/>
      <c r="X300" s="528"/>
      <c r="Y300" s="530"/>
      <c r="Z300" s="312">
        <v>6</v>
      </c>
      <c r="AA300" s="313">
        <v>168</v>
      </c>
      <c r="AB300" s="313">
        <v>99.1</v>
      </c>
      <c r="AC300" s="313">
        <v>68.900000000000006</v>
      </c>
      <c r="AD300" s="313" t="s">
        <v>43</v>
      </c>
      <c r="AE300" s="312" t="s">
        <v>1624</v>
      </c>
      <c r="AF300" s="314"/>
    </row>
    <row r="301" spans="1:32" ht="60" customHeight="1" x14ac:dyDescent="0.25">
      <c r="A301" s="349"/>
      <c r="B301" s="348"/>
      <c r="C301" s="512" t="s">
        <v>1617</v>
      </c>
      <c r="D301" s="304">
        <v>55</v>
      </c>
      <c r="E301" s="305">
        <v>279</v>
      </c>
      <c r="F301" s="30" t="s">
        <v>1605</v>
      </c>
      <c r="G301" s="30" t="s">
        <v>23</v>
      </c>
      <c r="H301" s="306">
        <v>65.599999999999994</v>
      </c>
      <c r="I301" s="307">
        <v>65.599999999999994</v>
      </c>
      <c r="J301" s="307">
        <v>0</v>
      </c>
      <c r="K301" s="307">
        <v>65.599999999999994</v>
      </c>
      <c r="L301" s="307">
        <v>0</v>
      </c>
      <c r="M301" s="348"/>
      <c r="N301" s="348"/>
      <c r="O301" s="348"/>
      <c r="P301" s="518"/>
      <c r="Q301" s="514"/>
      <c r="R301" s="514"/>
      <c r="S301" s="522"/>
      <c r="T301" s="313"/>
      <c r="U301" s="313"/>
      <c r="V301" s="313"/>
      <c r="W301" s="313"/>
      <c r="X301" s="313"/>
      <c r="Y301" s="312"/>
      <c r="Z301" s="312"/>
      <c r="AA301" s="313"/>
      <c r="AB301" s="313"/>
      <c r="AC301" s="313"/>
      <c r="AD301" s="313"/>
      <c r="AE301" s="312"/>
      <c r="AF301" s="314"/>
    </row>
    <row r="302" spans="1:32" ht="60" customHeight="1" x14ac:dyDescent="0.25">
      <c r="A302" s="349"/>
      <c r="B302" s="348"/>
      <c r="C302" s="512"/>
      <c r="D302" s="304">
        <v>55</v>
      </c>
      <c r="E302" s="305">
        <v>221</v>
      </c>
      <c r="F302" s="30" t="s">
        <v>1605</v>
      </c>
      <c r="G302" s="30" t="s">
        <v>23</v>
      </c>
      <c r="H302" s="306">
        <v>444.6</v>
      </c>
      <c r="I302" s="307">
        <v>444.6</v>
      </c>
      <c r="J302" s="307">
        <v>0</v>
      </c>
      <c r="K302" s="307">
        <v>444.6</v>
      </c>
      <c r="L302" s="307">
        <v>0</v>
      </c>
      <c r="M302" s="348"/>
      <c r="N302" s="348"/>
      <c r="O302" s="348"/>
      <c r="P302" s="518"/>
      <c r="Q302" s="514"/>
      <c r="R302" s="514"/>
      <c r="S302" s="522"/>
      <c r="T302" s="313"/>
      <c r="U302" s="313"/>
      <c r="V302" s="313"/>
      <c r="W302" s="313"/>
      <c r="X302" s="313"/>
      <c r="Y302" s="312"/>
      <c r="Z302" s="312"/>
      <c r="AA302" s="313"/>
      <c r="AB302" s="313"/>
      <c r="AC302" s="313"/>
      <c r="AD302" s="313"/>
      <c r="AE302" s="312"/>
      <c r="AF302" s="314"/>
    </row>
    <row r="303" spans="1:32" ht="60" customHeight="1" x14ac:dyDescent="0.25">
      <c r="A303" s="349"/>
      <c r="B303" s="348"/>
      <c r="C303" s="308" t="s">
        <v>1610</v>
      </c>
      <c r="D303" s="304">
        <v>55</v>
      </c>
      <c r="E303" s="305">
        <v>462</v>
      </c>
      <c r="F303" s="30" t="s">
        <v>1605</v>
      </c>
      <c r="G303" s="30" t="s">
        <v>23</v>
      </c>
      <c r="H303" s="306">
        <v>154.9</v>
      </c>
      <c r="I303" s="307">
        <v>149.6</v>
      </c>
      <c r="J303" s="307">
        <v>5.3</v>
      </c>
      <c r="K303" s="307">
        <v>154.9</v>
      </c>
      <c r="L303" s="307">
        <v>0</v>
      </c>
      <c r="M303" s="348"/>
      <c r="N303" s="348"/>
      <c r="O303" s="348"/>
      <c r="P303" s="518"/>
      <c r="Q303" s="514"/>
      <c r="R303" s="514"/>
      <c r="S303" s="522"/>
      <c r="T303" s="313"/>
      <c r="U303" s="313"/>
      <c r="V303" s="313"/>
      <c r="W303" s="313"/>
      <c r="X303" s="313"/>
      <c r="Y303" s="312"/>
      <c r="Z303" s="312"/>
      <c r="AA303" s="313"/>
      <c r="AB303" s="313"/>
      <c r="AC303" s="313"/>
      <c r="AD303" s="313"/>
      <c r="AE303" s="312"/>
      <c r="AF303" s="314"/>
    </row>
    <row r="304" spans="1:32" ht="60" customHeight="1" x14ac:dyDescent="0.25">
      <c r="A304" s="349"/>
      <c r="B304" s="348"/>
      <c r="C304" s="308" t="s">
        <v>33</v>
      </c>
      <c r="D304" s="304">
        <v>54</v>
      </c>
      <c r="E304" s="305">
        <v>108</v>
      </c>
      <c r="F304" s="30" t="s">
        <v>1605</v>
      </c>
      <c r="G304" s="30" t="s">
        <v>23</v>
      </c>
      <c r="H304" s="306">
        <v>114.6</v>
      </c>
      <c r="I304" s="307">
        <v>114.6</v>
      </c>
      <c r="J304" s="307">
        <v>0</v>
      </c>
      <c r="K304" s="307">
        <v>114.6</v>
      </c>
      <c r="L304" s="307">
        <v>0</v>
      </c>
      <c r="M304" s="348"/>
      <c r="N304" s="348"/>
      <c r="O304" s="348"/>
      <c r="P304" s="518"/>
      <c r="Q304" s="514"/>
      <c r="R304" s="514"/>
      <c r="S304" s="522"/>
      <c r="T304" s="313" t="s">
        <v>554</v>
      </c>
      <c r="U304" s="313" t="s">
        <v>555</v>
      </c>
      <c r="V304" s="313" t="s">
        <v>98</v>
      </c>
      <c r="W304" s="313" t="s">
        <v>55</v>
      </c>
      <c r="X304" s="313"/>
      <c r="Y304" s="312"/>
      <c r="Z304" s="312">
        <v>8</v>
      </c>
      <c r="AA304" s="313">
        <v>216</v>
      </c>
      <c r="AB304" s="313">
        <v>114.6</v>
      </c>
      <c r="AC304" s="313">
        <v>101.4</v>
      </c>
      <c r="AD304" s="313" t="s">
        <v>33</v>
      </c>
      <c r="AE304" s="312" t="s">
        <v>1682</v>
      </c>
      <c r="AF304" s="314"/>
    </row>
    <row r="305" spans="1:32" ht="60" customHeight="1" x14ac:dyDescent="0.25">
      <c r="A305" s="349"/>
      <c r="B305" s="348"/>
      <c r="C305" s="512" t="s">
        <v>1614</v>
      </c>
      <c r="D305" s="304">
        <v>62</v>
      </c>
      <c r="E305" s="305">
        <v>79</v>
      </c>
      <c r="F305" s="30" t="s">
        <v>1605</v>
      </c>
      <c r="G305" s="30" t="s">
        <v>23</v>
      </c>
      <c r="H305" s="306">
        <v>22.2</v>
      </c>
      <c r="I305" s="307">
        <v>15.6</v>
      </c>
      <c r="J305" s="307">
        <v>0</v>
      </c>
      <c r="K305" s="307">
        <v>15.6</v>
      </c>
      <c r="L305" s="307">
        <v>6.6</v>
      </c>
      <c r="M305" s="348"/>
      <c r="N305" s="348"/>
      <c r="O305" s="348"/>
      <c r="P305" s="518"/>
      <c r="Q305" s="514"/>
      <c r="R305" s="514"/>
      <c r="S305" s="522"/>
      <c r="T305" s="313" t="s">
        <v>554</v>
      </c>
      <c r="U305" s="313" t="s">
        <v>555</v>
      </c>
      <c r="V305" s="313" t="s">
        <v>98</v>
      </c>
      <c r="W305" s="313" t="s">
        <v>55</v>
      </c>
      <c r="X305" s="313"/>
      <c r="Y305" s="312"/>
      <c r="Z305" s="312">
        <v>8</v>
      </c>
      <c r="AA305" s="313">
        <v>216</v>
      </c>
      <c r="AB305" s="313">
        <v>15.6</v>
      </c>
      <c r="AC305" s="313">
        <v>200.4</v>
      </c>
      <c r="AD305" s="313" t="s">
        <v>33</v>
      </c>
      <c r="AE305" s="312" t="s">
        <v>1682</v>
      </c>
      <c r="AF305" s="314"/>
    </row>
    <row r="306" spans="1:32" ht="60" customHeight="1" x14ac:dyDescent="0.25">
      <c r="A306" s="349"/>
      <c r="B306" s="348"/>
      <c r="C306" s="512"/>
      <c r="D306" s="304">
        <v>62</v>
      </c>
      <c r="E306" s="305">
        <v>80</v>
      </c>
      <c r="F306" s="30" t="s">
        <v>1605</v>
      </c>
      <c r="G306" s="30" t="s">
        <v>23</v>
      </c>
      <c r="H306" s="306">
        <v>270.7</v>
      </c>
      <c r="I306" s="307">
        <v>41.6</v>
      </c>
      <c r="J306" s="307">
        <v>0</v>
      </c>
      <c r="K306" s="307">
        <v>41.6</v>
      </c>
      <c r="L306" s="307">
        <v>229.1</v>
      </c>
      <c r="M306" s="348"/>
      <c r="N306" s="348"/>
      <c r="O306" s="348"/>
      <c r="P306" s="519"/>
      <c r="Q306" s="520"/>
      <c r="R306" s="520"/>
      <c r="S306" s="523"/>
      <c r="T306" s="313" t="s">
        <v>554</v>
      </c>
      <c r="U306" s="313" t="s">
        <v>555</v>
      </c>
      <c r="V306" s="313" t="s">
        <v>98</v>
      </c>
      <c r="W306" s="313" t="s">
        <v>55</v>
      </c>
      <c r="X306" s="313"/>
      <c r="Y306" s="312"/>
      <c r="Z306" s="312">
        <v>8</v>
      </c>
      <c r="AA306" s="313">
        <v>216</v>
      </c>
      <c r="AB306" s="313">
        <v>41.6</v>
      </c>
      <c r="AC306" s="313">
        <v>174.4</v>
      </c>
      <c r="AD306" s="313" t="s">
        <v>33</v>
      </c>
      <c r="AE306" s="312" t="s">
        <v>1682</v>
      </c>
      <c r="AF306" s="314"/>
    </row>
    <row r="307" spans="1:32" ht="60" customHeight="1" x14ac:dyDescent="0.25">
      <c r="A307" s="349">
        <v>33</v>
      </c>
      <c r="B307" s="348" t="s">
        <v>1760</v>
      </c>
      <c r="C307" s="512" t="s">
        <v>1612</v>
      </c>
      <c r="D307" s="304">
        <v>56</v>
      </c>
      <c r="E307" s="305">
        <v>734</v>
      </c>
      <c r="F307" s="30" t="s">
        <v>1605</v>
      </c>
      <c r="G307" s="30" t="s">
        <v>23</v>
      </c>
      <c r="H307" s="306">
        <v>2.9</v>
      </c>
      <c r="I307" s="307">
        <v>0.7</v>
      </c>
      <c r="J307" s="307">
        <v>2.2000000000000002</v>
      </c>
      <c r="K307" s="307">
        <v>2.9000000000000004</v>
      </c>
      <c r="L307" s="307">
        <v>0</v>
      </c>
      <c r="M307" s="348" t="s">
        <v>1761</v>
      </c>
      <c r="N307" s="348" t="s">
        <v>1762</v>
      </c>
      <c r="O307" s="348" t="s">
        <v>1608</v>
      </c>
      <c r="P307" s="517">
        <v>1964</v>
      </c>
      <c r="Q307" s="513">
        <v>300</v>
      </c>
      <c r="R307" s="513">
        <v>1664</v>
      </c>
      <c r="S307" s="521"/>
      <c r="T307" s="528"/>
      <c r="U307" s="528"/>
      <c r="V307" s="528"/>
      <c r="W307" s="528"/>
      <c r="X307" s="528"/>
      <c r="Y307" s="530"/>
      <c r="Z307" s="312">
        <v>7</v>
      </c>
      <c r="AA307" s="313">
        <v>216</v>
      </c>
      <c r="AB307" s="313">
        <v>2.9000000000000004</v>
      </c>
      <c r="AC307" s="313">
        <v>213.1</v>
      </c>
      <c r="AD307" s="313" t="s">
        <v>99</v>
      </c>
      <c r="AE307" s="312" t="s">
        <v>1625</v>
      </c>
      <c r="AF307" s="314"/>
    </row>
    <row r="308" spans="1:32" ht="60" customHeight="1" x14ac:dyDescent="0.25">
      <c r="A308" s="349"/>
      <c r="B308" s="348"/>
      <c r="C308" s="512"/>
      <c r="D308" s="304">
        <v>56</v>
      </c>
      <c r="E308" s="305">
        <v>818</v>
      </c>
      <c r="F308" s="30" t="s">
        <v>1605</v>
      </c>
      <c r="G308" s="30" t="s">
        <v>23</v>
      </c>
      <c r="H308" s="306">
        <v>111.1</v>
      </c>
      <c r="I308" s="307">
        <v>13</v>
      </c>
      <c r="J308" s="307">
        <v>98.1</v>
      </c>
      <c r="K308" s="307">
        <v>111.1</v>
      </c>
      <c r="L308" s="307">
        <v>0</v>
      </c>
      <c r="M308" s="348"/>
      <c r="N308" s="348"/>
      <c r="O308" s="348"/>
      <c r="P308" s="518"/>
      <c r="Q308" s="514"/>
      <c r="R308" s="514"/>
      <c r="S308" s="522"/>
      <c r="T308" s="528"/>
      <c r="U308" s="528"/>
      <c r="V308" s="528"/>
      <c r="W308" s="528"/>
      <c r="X308" s="528"/>
      <c r="Y308" s="530"/>
      <c r="Z308" s="312">
        <v>7</v>
      </c>
      <c r="AA308" s="313">
        <v>216</v>
      </c>
      <c r="AB308" s="313">
        <v>111.1</v>
      </c>
      <c r="AC308" s="313">
        <v>104.9</v>
      </c>
      <c r="AD308" s="313" t="s">
        <v>99</v>
      </c>
      <c r="AE308" s="312" t="s">
        <v>1625</v>
      </c>
      <c r="AF308" s="314"/>
    </row>
    <row r="309" spans="1:32" ht="60" customHeight="1" x14ac:dyDescent="0.25">
      <c r="A309" s="349"/>
      <c r="B309" s="348"/>
      <c r="C309" s="512" t="s">
        <v>1612</v>
      </c>
      <c r="D309" s="304">
        <v>63</v>
      </c>
      <c r="E309" s="305">
        <v>65</v>
      </c>
      <c r="F309" s="30" t="s">
        <v>1605</v>
      </c>
      <c r="G309" s="30" t="s">
        <v>23</v>
      </c>
      <c r="H309" s="306">
        <v>2.1</v>
      </c>
      <c r="I309" s="307">
        <v>2.1</v>
      </c>
      <c r="J309" s="307">
        <v>0</v>
      </c>
      <c r="K309" s="307">
        <v>2.1</v>
      </c>
      <c r="L309" s="307">
        <v>0</v>
      </c>
      <c r="M309" s="348"/>
      <c r="N309" s="348"/>
      <c r="O309" s="348"/>
      <c r="P309" s="518"/>
      <c r="Q309" s="514"/>
      <c r="R309" s="514"/>
      <c r="S309" s="522"/>
      <c r="T309" s="528"/>
      <c r="U309" s="528"/>
      <c r="V309" s="528"/>
      <c r="W309" s="528"/>
      <c r="X309" s="528"/>
      <c r="Y309" s="530"/>
      <c r="Z309" s="312">
        <v>6</v>
      </c>
      <c r="AA309" s="313">
        <v>168</v>
      </c>
      <c r="AB309" s="313">
        <v>2.1</v>
      </c>
      <c r="AC309" s="313">
        <v>165.9</v>
      </c>
      <c r="AD309" s="313" t="s">
        <v>43</v>
      </c>
      <c r="AE309" s="312" t="s">
        <v>1624</v>
      </c>
      <c r="AF309" s="314"/>
    </row>
    <row r="310" spans="1:32" ht="60" customHeight="1" x14ac:dyDescent="0.25">
      <c r="A310" s="349"/>
      <c r="B310" s="348"/>
      <c r="C310" s="512"/>
      <c r="D310" s="304">
        <v>63</v>
      </c>
      <c r="E310" s="305">
        <v>66</v>
      </c>
      <c r="F310" s="30" t="s">
        <v>1605</v>
      </c>
      <c r="G310" s="30" t="s">
        <v>23</v>
      </c>
      <c r="H310" s="306">
        <v>129.19999999999999</v>
      </c>
      <c r="I310" s="307">
        <v>129.19999999999999</v>
      </c>
      <c r="J310" s="307">
        <v>0</v>
      </c>
      <c r="K310" s="307">
        <v>129.19999999999999</v>
      </c>
      <c r="L310" s="307">
        <v>0</v>
      </c>
      <c r="M310" s="348"/>
      <c r="N310" s="348"/>
      <c r="O310" s="348"/>
      <c r="P310" s="518"/>
      <c r="Q310" s="514"/>
      <c r="R310" s="514"/>
      <c r="S310" s="522"/>
      <c r="T310" s="528"/>
      <c r="U310" s="528"/>
      <c r="V310" s="528"/>
      <c r="W310" s="528"/>
      <c r="X310" s="528"/>
      <c r="Y310" s="530"/>
      <c r="Z310" s="312">
        <v>6</v>
      </c>
      <c r="AA310" s="313">
        <v>168</v>
      </c>
      <c r="AB310" s="313">
        <v>129.19999999999999</v>
      </c>
      <c r="AC310" s="313">
        <v>38.800000000000011</v>
      </c>
      <c r="AD310" s="313" t="s">
        <v>43</v>
      </c>
      <c r="AE310" s="312" t="s">
        <v>1624</v>
      </c>
      <c r="AF310" s="314"/>
    </row>
    <row r="311" spans="1:32" ht="60" customHeight="1" x14ac:dyDescent="0.25">
      <c r="A311" s="349"/>
      <c r="B311" s="348"/>
      <c r="C311" s="512"/>
      <c r="D311" s="304">
        <v>63</v>
      </c>
      <c r="E311" s="305">
        <v>67</v>
      </c>
      <c r="F311" s="30" t="s">
        <v>1605</v>
      </c>
      <c r="G311" s="30" t="s">
        <v>23</v>
      </c>
      <c r="H311" s="306">
        <v>47.2</v>
      </c>
      <c r="I311" s="307">
        <v>47.2</v>
      </c>
      <c r="J311" s="307">
        <v>0</v>
      </c>
      <c r="K311" s="307">
        <v>47.2</v>
      </c>
      <c r="L311" s="307">
        <v>0</v>
      </c>
      <c r="M311" s="348"/>
      <c r="N311" s="348"/>
      <c r="O311" s="348"/>
      <c r="P311" s="518"/>
      <c r="Q311" s="514"/>
      <c r="R311" s="514"/>
      <c r="S311" s="522"/>
      <c r="T311" s="528"/>
      <c r="U311" s="528"/>
      <c r="V311" s="528"/>
      <c r="W311" s="528"/>
      <c r="X311" s="528"/>
      <c r="Y311" s="530"/>
      <c r="Z311" s="312">
        <v>6</v>
      </c>
      <c r="AA311" s="313">
        <v>168</v>
      </c>
      <c r="AB311" s="313">
        <v>47.2</v>
      </c>
      <c r="AC311" s="313">
        <v>120.8</v>
      </c>
      <c r="AD311" s="313" t="s">
        <v>43</v>
      </c>
      <c r="AE311" s="312" t="s">
        <v>1624</v>
      </c>
      <c r="AF311" s="314"/>
    </row>
    <row r="312" spans="1:32" ht="60" customHeight="1" x14ac:dyDescent="0.25">
      <c r="A312" s="349"/>
      <c r="B312" s="348"/>
      <c r="C312" s="512"/>
      <c r="D312" s="304">
        <v>63</v>
      </c>
      <c r="E312" s="305">
        <v>68</v>
      </c>
      <c r="F312" s="30" t="s">
        <v>1605</v>
      </c>
      <c r="G312" s="30" t="s">
        <v>23</v>
      </c>
      <c r="H312" s="306">
        <v>7.5</v>
      </c>
      <c r="I312" s="307">
        <v>7.5</v>
      </c>
      <c r="J312" s="307">
        <v>0</v>
      </c>
      <c r="K312" s="307">
        <v>7.5</v>
      </c>
      <c r="L312" s="307">
        <v>0</v>
      </c>
      <c r="M312" s="348"/>
      <c r="N312" s="348"/>
      <c r="O312" s="348"/>
      <c r="P312" s="519"/>
      <c r="Q312" s="520"/>
      <c r="R312" s="520"/>
      <c r="S312" s="523"/>
      <c r="T312" s="528"/>
      <c r="U312" s="528"/>
      <c r="V312" s="528"/>
      <c r="W312" s="528"/>
      <c r="X312" s="528"/>
      <c r="Y312" s="530"/>
      <c r="Z312" s="312">
        <v>6</v>
      </c>
      <c r="AA312" s="313">
        <v>168</v>
      </c>
      <c r="AB312" s="313">
        <v>7.5</v>
      </c>
      <c r="AC312" s="313">
        <v>160.5</v>
      </c>
      <c r="AD312" s="313" t="s">
        <v>43</v>
      </c>
      <c r="AE312" s="312" t="s">
        <v>1624</v>
      </c>
      <c r="AF312" s="314"/>
    </row>
    <row r="313" spans="1:32" ht="60" customHeight="1" x14ac:dyDescent="0.25">
      <c r="A313" s="349">
        <v>34</v>
      </c>
      <c r="B313" s="348" t="s">
        <v>1763</v>
      </c>
      <c r="C313" s="512" t="s">
        <v>1612</v>
      </c>
      <c r="D313" s="304">
        <v>56</v>
      </c>
      <c r="E313" s="305">
        <v>818</v>
      </c>
      <c r="F313" s="30" t="s">
        <v>1605</v>
      </c>
      <c r="G313" s="30" t="s">
        <v>23</v>
      </c>
      <c r="H313" s="306">
        <v>176.8</v>
      </c>
      <c r="I313" s="307">
        <v>29.2</v>
      </c>
      <c r="J313" s="307">
        <v>147.6</v>
      </c>
      <c r="K313" s="307">
        <v>1347.9</v>
      </c>
      <c r="L313" s="307">
        <v>0</v>
      </c>
      <c r="M313" s="348" t="s">
        <v>1764</v>
      </c>
      <c r="N313" s="348" t="s">
        <v>1765</v>
      </c>
      <c r="O313" s="345" t="s">
        <v>1608</v>
      </c>
      <c r="P313" s="517">
        <v>3067.7</v>
      </c>
      <c r="Q313" s="513">
        <v>2519</v>
      </c>
      <c r="R313" s="513">
        <v>548.69999999999982</v>
      </c>
      <c r="S313" s="521"/>
      <c r="T313" s="528"/>
      <c r="U313" s="528"/>
      <c r="V313" s="528"/>
      <c r="W313" s="528"/>
      <c r="X313" s="528"/>
      <c r="Y313" s="530"/>
      <c r="Z313" s="312">
        <v>6</v>
      </c>
      <c r="AA313" s="313">
        <v>168</v>
      </c>
      <c r="AB313" s="313">
        <v>176.79999999999998</v>
      </c>
      <c r="AC313" s="313">
        <v>-8.7999999999999829</v>
      </c>
      <c r="AD313" s="313" t="s">
        <v>43</v>
      </c>
      <c r="AE313" s="312" t="s">
        <v>1624</v>
      </c>
      <c r="AF313" s="314"/>
    </row>
    <row r="314" spans="1:32" ht="60" customHeight="1" x14ac:dyDescent="0.25">
      <c r="A314" s="349"/>
      <c r="B314" s="348"/>
      <c r="C314" s="512"/>
      <c r="D314" s="304">
        <v>56</v>
      </c>
      <c r="E314" s="305">
        <v>820</v>
      </c>
      <c r="F314" s="30" t="s">
        <v>1605</v>
      </c>
      <c r="G314" s="30" t="s">
        <v>23</v>
      </c>
      <c r="H314" s="306">
        <v>112.8</v>
      </c>
      <c r="I314" s="307">
        <v>112.8</v>
      </c>
      <c r="J314" s="307">
        <v>0</v>
      </c>
      <c r="K314" s="307">
        <v>112.8</v>
      </c>
      <c r="L314" s="307">
        <v>0</v>
      </c>
      <c r="M314" s="348"/>
      <c r="N314" s="348"/>
      <c r="O314" s="346"/>
      <c r="P314" s="518"/>
      <c r="Q314" s="514"/>
      <c r="R314" s="514"/>
      <c r="S314" s="522"/>
      <c r="T314" s="528"/>
      <c r="U314" s="528"/>
      <c r="V314" s="528"/>
      <c r="W314" s="528"/>
      <c r="X314" s="528"/>
      <c r="Y314" s="530"/>
      <c r="Z314" s="312">
        <v>6</v>
      </c>
      <c r="AA314" s="313">
        <v>168</v>
      </c>
      <c r="AB314" s="313">
        <v>112.8</v>
      </c>
      <c r="AC314" s="313">
        <v>55.2</v>
      </c>
      <c r="AD314" s="313" t="s">
        <v>43</v>
      </c>
      <c r="AE314" s="312" t="s">
        <v>1624</v>
      </c>
      <c r="AF314" s="314"/>
    </row>
    <row r="315" spans="1:32" ht="60" customHeight="1" x14ac:dyDescent="0.25">
      <c r="A315" s="349"/>
      <c r="B315" s="348"/>
      <c r="C315" s="512" t="s">
        <v>1614</v>
      </c>
      <c r="D315" s="304">
        <v>62</v>
      </c>
      <c r="E315" s="305">
        <v>11</v>
      </c>
      <c r="F315" s="30" t="s">
        <v>1605</v>
      </c>
      <c r="G315" s="30" t="s">
        <v>23</v>
      </c>
      <c r="H315" s="306">
        <v>244.7</v>
      </c>
      <c r="I315" s="307">
        <v>244.7</v>
      </c>
      <c r="J315" s="307">
        <v>0</v>
      </c>
      <c r="K315" s="307">
        <v>244.7</v>
      </c>
      <c r="L315" s="307">
        <v>0</v>
      </c>
      <c r="M315" s="348"/>
      <c r="N315" s="348"/>
      <c r="O315" s="346"/>
      <c r="P315" s="518"/>
      <c r="Q315" s="514"/>
      <c r="R315" s="514"/>
      <c r="S315" s="522"/>
      <c r="T315" s="528"/>
      <c r="U315" s="528"/>
      <c r="V315" s="528"/>
      <c r="W315" s="528"/>
      <c r="X315" s="528"/>
      <c r="Y315" s="530"/>
      <c r="Z315" s="312">
        <v>6</v>
      </c>
      <c r="AA315" s="313">
        <v>168</v>
      </c>
      <c r="AB315" s="313">
        <v>244.7</v>
      </c>
      <c r="AC315" s="313">
        <v>-76.699999999999989</v>
      </c>
      <c r="AD315" s="313" t="s">
        <v>43</v>
      </c>
      <c r="AE315" s="312" t="s">
        <v>1624</v>
      </c>
      <c r="AF315" s="314"/>
    </row>
    <row r="316" spans="1:32" ht="60" customHeight="1" x14ac:dyDescent="0.25">
      <c r="A316" s="349"/>
      <c r="B316" s="348"/>
      <c r="C316" s="512"/>
      <c r="D316" s="304">
        <v>62</v>
      </c>
      <c r="E316" s="305">
        <v>12</v>
      </c>
      <c r="F316" s="30" t="s">
        <v>1605</v>
      </c>
      <c r="G316" s="30" t="s">
        <v>23</v>
      </c>
      <c r="H316" s="306">
        <v>124</v>
      </c>
      <c r="I316" s="307">
        <v>124</v>
      </c>
      <c r="J316" s="307">
        <v>0</v>
      </c>
      <c r="K316" s="307">
        <v>124</v>
      </c>
      <c r="L316" s="307">
        <v>0</v>
      </c>
      <c r="M316" s="348"/>
      <c r="N316" s="348"/>
      <c r="O316" s="346"/>
      <c r="P316" s="518"/>
      <c r="Q316" s="514"/>
      <c r="R316" s="514"/>
      <c r="S316" s="522"/>
      <c r="T316" s="313"/>
      <c r="U316" s="313"/>
      <c r="V316" s="313"/>
      <c r="W316" s="313"/>
      <c r="X316" s="313"/>
      <c r="Y316" s="312"/>
      <c r="Z316" s="312">
        <v>6</v>
      </c>
      <c r="AA316" s="313">
        <v>168</v>
      </c>
      <c r="AB316" s="313">
        <v>124</v>
      </c>
      <c r="AC316" s="313">
        <v>44</v>
      </c>
      <c r="AD316" s="313" t="s">
        <v>43</v>
      </c>
      <c r="AE316" s="312" t="s">
        <v>1624</v>
      </c>
      <c r="AF316" s="314"/>
    </row>
    <row r="317" spans="1:32" ht="60" customHeight="1" x14ac:dyDescent="0.25">
      <c r="A317" s="349"/>
      <c r="B317" s="348"/>
      <c r="C317" s="308" t="s">
        <v>1615</v>
      </c>
      <c r="D317" s="304">
        <v>63</v>
      </c>
      <c r="E317" s="305">
        <v>54</v>
      </c>
      <c r="F317" s="30" t="s">
        <v>1605</v>
      </c>
      <c r="G317" s="30" t="s">
        <v>23</v>
      </c>
      <c r="H317" s="306">
        <v>114.1</v>
      </c>
      <c r="I317" s="307">
        <v>114.1</v>
      </c>
      <c r="J317" s="307">
        <v>0</v>
      </c>
      <c r="K317" s="307">
        <v>114.1</v>
      </c>
      <c r="L317" s="307">
        <v>0</v>
      </c>
      <c r="M317" s="348"/>
      <c r="N317" s="348"/>
      <c r="O317" s="346"/>
      <c r="P317" s="518"/>
      <c r="Q317" s="514"/>
      <c r="R317" s="514"/>
      <c r="S317" s="522"/>
      <c r="T317" s="313"/>
      <c r="U317" s="313"/>
      <c r="V317" s="313"/>
      <c r="W317" s="313"/>
      <c r="X317" s="313"/>
      <c r="Y317" s="312"/>
      <c r="Z317" s="312"/>
      <c r="AA317" s="313"/>
      <c r="AB317" s="313"/>
      <c r="AC317" s="313"/>
      <c r="AD317" s="313"/>
      <c r="AE317" s="312"/>
      <c r="AF317" s="314"/>
    </row>
    <row r="318" spans="1:32" ht="60" customHeight="1" x14ac:dyDescent="0.25">
      <c r="A318" s="349"/>
      <c r="B318" s="348"/>
      <c r="C318" s="308" t="s">
        <v>1615</v>
      </c>
      <c r="D318" s="304">
        <v>63</v>
      </c>
      <c r="E318" s="305">
        <v>113</v>
      </c>
      <c r="F318" s="30" t="s">
        <v>1605</v>
      </c>
      <c r="G318" s="30" t="s">
        <v>23</v>
      </c>
      <c r="H318" s="306">
        <v>232.8</v>
      </c>
      <c r="I318" s="307">
        <v>232.8</v>
      </c>
      <c r="J318" s="307">
        <v>0</v>
      </c>
      <c r="K318" s="307">
        <v>232.8</v>
      </c>
      <c r="L318" s="307">
        <v>0</v>
      </c>
      <c r="M318" s="348"/>
      <c r="N318" s="348"/>
      <c r="O318" s="346"/>
      <c r="P318" s="518"/>
      <c r="Q318" s="514"/>
      <c r="R318" s="514"/>
      <c r="S318" s="522"/>
      <c r="T318" s="313"/>
      <c r="U318" s="313"/>
      <c r="V318" s="313"/>
      <c r="W318" s="313"/>
      <c r="X318" s="313"/>
      <c r="Y318" s="312"/>
      <c r="Z318" s="312"/>
      <c r="AA318" s="313"/>
      <c r="AB318" s="313"/>
      <c r="AC318" s="313"/>
      <c r="AD318" s="313"/>
      <c r="AE318" s="312"/>
      <c r="AF318" s="314"/>
    </row>
    <row r="319" spans="1:32" ht="60" customHeight="1" x14ac:dyDescent="0.25">
      <c r="A319" s="349"/>
      <c r="B319" s="348"/>
      <c r="C319" s="512" t="s">
        <v>1617</v>
      </c>
      <c r="D319" s="304">
        <v>55</v>
      </c>
      <c r="E319" s="305">
        <v>281</v>
      </c>
      <c r="F319" s="30" t="s">
        <v>1605</v>
      </c>
      <c r="G319" s="30" t="s">
        <v>23</v>
      </c>
      <c r="H319" s="306">
        <v>69.2</v>
      </c>
      <c r="I319" s="307">
        <v>69.2</v>
      </c>
      <c r="J319" s="307">
        <v>0</v>
      </c>
      <c r="K319" s="307">
        <v>69.2</v>
      </c>
      <c r="L319" s="307">
        <v>0</v>
      </c>
      <c r="M319" s="348"/>
      <c r="N319" s="348"/>
      <c r="O319" s="346"/>
      <c r="P319" s="518"/>
      <c r="Q319" s="514"/>
      <c r="R319" s="514"/>
      <c r="S319" s="522"/>
      <c r="T319" s="313"/>
      <c r="U319" s="313"/>
      <c r="V319" s="313"/>
      <c r="W319" s="313"/>
      <c r="X319" s="313"/>
      <c r="Y319" s="312"/>
      <c r="Z319" s="312"/>
      <c r="AA319" s="313"/>
      <c r="AB319" s="313"/>
      <c r="AC319" s="313"/>
      <c r="AD319" s="313"/>
      <c r="AE319" s="312"/>
      <c r="AF319" s="314"/>
    </row>
    <row r="320" spans="1:32" ht="60" customHeight="1" x14ac:dyDescent="0.25">
      <c r="A320" s="349"/>
      <c r="B320" s="348"/>
      <c r="C320" s="512"/>
      <c r="D320" s="304">
        <v>55</v>
      </c>
      <c r="E320" s="305">
        <v>282</v>
      </c>
      <c r="F320" s="30" t="s">
        <v>1605</v>
      </c>
      <c r="G320" s="30" t="s">
        <v>23</v>
      </c>
      <c r="H320" s="306">
        <v>87.8</v>
      </c>
      <c r="I320" s="307">
        <v>87.8</v>
      </c>
      <c r="J320" s="307">
        <v>0</v>
      </c>
      <c r="K320" s="307">
        <v>87.8</v>
      </c>
      <c r="L320" s="307">
        <v>0</v>
      </c>
      <c r="M320" s="348"/>
      <c r="N320" s="348"/>
      <c r="O320" s="346"/>
      <c r="P320" s="518"/>
      <c r="Q320" s="514"/>
      <c r="R320" s="514"/>
      <c r="S320" s="522"/>
      <c r="T320" s="313"/>
      <c r="U320" s="313"/>
      <c r="V320" s="313"/>
      <c r="W320" s="313"/>
      <c r="X320" s="313"/>
      <c r="Y320" s="312"/>
      <c r="Z320" s="312"/>
      <c r="AA320" s="313"/>
      <c r="AB320" s="313"/>
      <c r="AC320" s="313"/>
      <c r="AD320" s="313"/>
      <c r="AE320" s="312"/>
      <c r="AF320" s="314"/>
    </row>
    <row r="321" spans="1:32" ht="60" customHeight="1" x14ac:dyDescent="0.25">
      <c r="A321" s="349"/>
      <c r="B321" s="348"/>
      <c r="C321" s="308" t="s">
        <v>33</v>
      </c>
      <c r="D321" s="304">
        <v>54</v>
      </c>
      <c r="E321" s="305">
        <v>140</v>
      </c>
      <c r="F321" s="30" t="s">
        <v>1605</v>
      </c>
      <c r="G321" s="30" t="s">
        <v>23</v>
      </c>
      <c r="H321" s="306">
        <v>185.7</v>
      </c>
      <c r="I321" s="307">
        <v>185.7</v>
      </c>
      <c r="J321" s="307">
        <v>0</v>
      </c>
      <c r="K321" s="307">
        <v>185.7</v>
      </c>
      <c r="L321" s="307">
        <v>0</v>
      </c>
      <c r="M321" s="348"/>
      <c r="N321" s="348"/>
      <c r="O321" s="347"/>
      <c r="P321" s="519"/>
      <c r="Q321" s="520"/>
      <c r="R321" s="520"/>
      <c r="S321" s="523"/>
      <c r="T321" s="313"/>
      <c r="U321" s="313"/>
      <c r="V321" s="313"/>
      <c r="W321" s="313"/>
      <c r="X321" s="313"/>
      <c r="Y321" s="312"/>
      <c r="Z321" s="312"/>
      <c r="AA321" s="313"/>
      <c r="AB321" s="313"/>
      <c r="AC321" s="313"/>
      <c r="AD321" s="313"/>
      <c r="AE321" s="312"/>
      <c r="AF321" s="314"/>
    </row>
    <row r="322" spans="1:32" ht="60" customHeight="1" x14ac:dyDescent="0.25">
      <c r="A322" s="349">
        <v>35</v>
      </c>
      <c r="B322" s="348" t="s">
        <v>1766</v>
      </c>
      <c r="C322" s="529" t="s">
        <v>33</v>
      </c>
      <c r="D322" s="304">
        <v>54</v>
      </c>
      <c r="E322" s="305">
        <v>148</v>
      </c>
      <c r="F322" s="30" t="s">
        <v>1605</v>
      </c>
      <c r="G322" s="30" t="s">
        <v>23</v>
      </c>
      <c r="H322" s="306">
        <v>14.1</v>
      </c>
      <c r="I322" s="307">
        <v>14.1</v>
      </c>
      <c r="J322" s="307">
        <v>0</v>
      </c>
      <c r="K322" s="307">
        <v>14.1</v>
      </c>
      <c r="L322" s="307">
        <v>0</v>
      </c>
      <c r="M322" s="348" t="s">
        <v>1767</v>
      </c>
      <c r="N322" s="348" t="s">
        <v>1768</v>
      </c>
      <c r="O322" s="348" t="s">
        <v>1608</v>
      </c>
      <c r="P322" s="517">
        <v>4071.1</v>
      </c>
      <c r="Q322" s="513">
        <v>1378.4</v>
      </c>
      <c r="R322" s="513">
        <v>2692.7</v>
      </c>
      <c r="S322" s="521"/>
      <c r="T322" s="314"/>
      <c r="U322" s="313"/>
      <c r="V322" s="313"/>
      <c r="W322" s="313"/>
      <c r="X322" s="313"/>
      <c r="Y322" s="312"/>
      <c r="Z322" s="312"/>
      <c r="AA322" s="313"/>
      <c r="AB322" s="313"/>
      <c r="AC322" s="313"/>
      <c r="AD322" s="313"/>
      <c r="AE322" s="313"/>
      <c r="AF322" s="314"/>
    </row>
    <row r="323" spans="1:32" ht="60" customHeight="1" x14ac:dyDescent="0.25">
      <c r="A323" s="349"/>
      <c r="B323" s="348"/>
      <c r="C323" s="529"/>
      <c r="D323" s="304">
        <v>54</v>
      </c>
      <c r="E323" s="305">
        <v>137</v>
      </c>
      <c r="F323" s="30" t="s">
        <v>1605</v>
      </c>
      <c r="G323" s="30" t="s">
        <v>23</v>
      </c>
      <c r="H323" s="306">
        <v>137.1</v>
      </c>
      <c r="I323" s="307">
        <v>137.1</v>
      </c>
      <c r="J323" s="307">
        <v>0</v>
      </c>
      <c r="K323" s="307">
        <v>137.1</v>
      </c>
      <c r="L323" s="307">
        <v>0</v>
      </c>
      <c r="M323" s="348"/>
      <c r="N323" s="348"/>
      <c r="O323" s="348"/>
      <c r="P323" s="518"/>
      <c r="Q323" s="514"/>
      <c r="R323" s="514"/>
      <c r="S323" s="522"/>
      <c r="T323" s="532" t="s">
        <v>164</v>
      </c>
      <c r="U323" s="528" t="s">
        <v>165</v>
      </c>
      <c r="V323" s="528" t="s">
        <v>166</v>
      </c>
      <c r="W323" s="528" t="s">
        <v>28</v>
      </c>
      <c r="X323" s="528" t="s">
        <v>29</v>
      </c>
      <c r="Y323" s="312">
        <v>31</v>
      </c>
      <c r="Z323" s="312">
        <v>466</v>
      </c>
      <c r="AA323" s="313">
        <v>256.3</v>
      </c>
      <c r="AB323" s="313">
        <v>137.1</v>
      </c>
      <c r="AC323" s="313">
        <v>0</v>
      </c>
      <c r="AD323" s="313"/>
      <c r="AE323" s="313"/>
      <c r="AF323" s="314" t="s">
        <v>1104</v>
      </c>
    </row>
    <row r="324" spans="1:32" ht="60" customHeight="1" x14ac:dyDescent="0.25">
      <c r="A324" s="349"/>
      <c r="B324" s="348"/>
      <c r="C324" s="512" t="s">
        <v>1610</v>
      </c>
      <c r="D324" s="304">
        <v>55</v>
      </c>
      <c r="E324" s="305">
        <v>462</v>
      </c>
      <c r="F324" s="30" t="s">
        <v>1605</v>
      </c>
      <c r="G324" s="30" t="s">
        <v>23</v>
      </c>
      <c r="H324" s="306">
        <v>21.4</v>
      </c>
      <c r="I324" s="307">
        <v>20.7</v>
      </c>
      <c r="J324" s="307">
        <v>0.7</v>
      </c>
      <c r="K324" s="307">
        <v>21.4</v>
      </c>
      <c r="L324" s="307">
        <v>0</v>
      </c>
      <c r="M324" s="348"/>
      <c r="N324" s="348"/>
      <c r="O324" s="348"/>
      <c r="P324" s="518"/>
      <c r="Q324" s="514"/>
      <c r="R324" s="514"/>
      <c r="S324" s="522"/>
      <c r="T324" s="532"/>
      <c r="U324" s="528"/>
      <c r="V324" s="528"/>
      <c r="W324" s="528"/>
      <c r="X324" s="528"/>
      <c r="Y324" s="312">
        <v>31</v>
      </c>
      <c r="Z324" s="312">
        <v>565</v>
      </c>
      <c r="AA324" s="313">
        <v>320.89999999999998</v>
      </c>
      <c r="AB324" s="313">
        <v>21.4</v>
      </c>
      <c r="AC324" s="313">
        <v>0</v>
      </c>
      <c r="AD324" s="313"/>
      <c r="AE324" s="313"/>
      <c r="AF324" s="314"/>
    </row>
    <row r="325" spans="1:32" ht="60" customHeight="1" x14ac:dyDescent="0.25">
      <c r="A325" s="349"/>
      <c r="B325" s="348"/>
      <c r="C325" s="512"/>
      <c r="D325" s="304">
        <v>55</v>
      </c>
      <c r="E325" s="305">
        <v>463</v>
      </c>
      <c r="F325" s="30" t="s">
        <v>1605</v>
      </c>
      <c r="G325" s="30" t="s">
        <v>23</v>
      </c>
      <c r="H325" s="306">
        <v>139</v>
      </c>
      <c r="I325" s="307">
        <v>136.6</v>
      </c>
      <c r="J325" s="307">
        <v>2.4</v>
      </c>
      <c r="K325" s="307">
        <v>139</v>
      </c>
      <c r="L325" s="307">
        <v>0</v>
      </c>
      <c r="M325" s="348"/>
      <c r="N325" s="348"/>
      <c r="O325" s="348"/>
      <c r="P325" s="518"/>
      <c r="Q325" s="514"/>
      <c r="R325" s="514"/>
      <c r="S325" s="522"/>
      <c r="T325" s="532"/>
      <c r="U325" s="528"/>
      <c r="V325" s="528"/>
      <c r="W325" s="528"/>
      <c r="X325" s="528"/>
      <c r="Y325" s="312"/>
      <c r="Z325" s="312"/>
      <c r="AA325" s="313"/>
      <c r="AB325" s="313"/>
      <c r="AC325" s="313"/>
      <c r="AD325" s="313"/>
      <c r="AE325" s="313"/>
      <c r="AF325" s="314"/>
    </row>
    <row r="326" spans="1:32" ht="60" customHeight="1" x14ac:dyDescent="0.25">
      <c r="A326" s="349"/>
      <c r="B326" s="348"/>
      <c r="C326" s="512"/>
      <c r="D326" s="304">
        <v>55</v>
      </c>
      <c r="E326" s="305">
        <v>423</v>
      </c>
      <c r="F326" s="30" t="s">
        <v>1605</v>
      </c>
      <c r="G326" s="30" t="s">
        <v>23</v>
      </c>
      <c r="H326" s="306">
        <v>3.6</v>
      </c>
      <c r="I326" s="307">
        <v>3.6</v>
      </c>
      <c r="J326" s="307"/>
      <c r="K326" s="307">
        <v>3.6</v>
      </c>
      <c r="L326" s="307">
        <v>0</v>
      </c>
      <c r="M326" s="348"/>
      <c r="N326" s="348"/>
      <c r="O326" s="348"/>
      <c r="P326" s="518"/>
      <c r="Q326" s="514"/>
      <c r="R326" s="514"/>
      <c r="S326" s="522"/>
      <c r="T326" s="532"/>
      <c r="U326" s="528"/>
      <c r="V326" s="528"/>
      <c r="W326" s="528"/>
      <c r="X326" s="528"/>
      <c r="Y326" s="312"/>
      <c r="Z326" s="312"/>
      <c r="AA326" s="313"/>
      <c r="AB326" s="313"/>
      <c r="AC326" s="313"/>
      <c r="AD326" s="313"/>
      <c r="AE326" s="313"/>
      <c r="AF326" s="314"/>
    </row>
    <row r="327" spans="1:32" ht="60" customHeight="1" x14ac:dyDescent="0.25">
      <c r="A327" s="349"/>
      <c r="B327" s="348"/>
      <c r="C327" s="308" t="s">
        <v>1612</v>
      </c>
      <c r="D327" s="304">
        <v>56</v>
      </c>
      <c r="E327" s="305">
        <v>732</v>
      </c>
      <c r="F327" s="30" t="s">
        <v>1605</v>
      </c>
      <c r="G327" s="30" t="s">
        <v>23</v>
      </c>
      <c r="H327" s="306">
        <v>124</v>
      </c>
      <c r="I327" s="307">
        <v>43.6</v>
      </c>
      <c r="J327" s="307">
        <v>0</v>
      </c>
      <c r="K327" s="307">
        <v>43.6</v>
      </c>
      <c r="L327" s="307">
        <v>80.400000000000006</v>
      </c>
      <c r="M327" s="348"/>
      <c r="N327" s="348"/>
      <c r="O327" s="348"/>
      <c r="P327" s="518"/>
      <c r="Q327" s="514"/>
      <c r="R327" s="514"/>
      <c r="S327" s="522"/>
      <c r="T327" s="532"/>
      <c r="U327" s="528"/>
      <c r="V327" s="528"/>
      <c r="W327" s="528"/>
      <c r="X327" s="528"/>
      <c r="Y327" s="312"/>
      <c r="Z327" s="312">
        <v>4</v>
      </c>
      <c r="AA327" s="313">
        <v>264</v>
      </c>
      <c r="AB327" s="313">
        <v>264</v>
      </c>
      <c r="AC327" s="313">
        <v>0</v>
      </c>
      <c r="AD327" s="313" t="s">
        <v>33</v>
      </c>
      <c r="AE327" s="312" t="s">
        <v>1738</v>
      </c>
      <c r="AF327" s="314"/>
    </row>
    <row r="328" spans="1:32" ht="60" customHeight="1" x14ac:dyDescent="0.25">
      <c r="A328" s="349"/>
      <c r="B328" s="348"/>
      <c r="C328" s="512" t="s">
        <v>1614</v>
      </c>
      <c r="D328" s="304">
        <v>62</v>
      </c>
      <c r="E328" s="305">
        <v>73</v>
      </c>
      <c r="F328" s="30" t="s">
        <v>1605</v>
      </c>
      <c r="G328" s="30" t="s">
        <v>23</v>
      </c>
      <c r="H328" s="306">
        <v>368.5</v>
      </c>
      <c r="I328" s="307">
        <v>368.5</v>
      </c>
      <c r="J328" s="307">
        <v>0</v>
      </c>
      <c r="K328" s="307">
        <v>368.5</v>
      </c>
      <c r="L328" s="307">
        <v>0</v>
      </c>
      <c r="M328" s="348"/>
      <c r="N328" s="348"/>
      <c r="O328" s="348"/>
      <c r="P328" s="518"/>
      <c r="Q328" s="514"/>
      <c r="R328" s="514"/>
      <c r="S328" s="522"/>
      <c r="T328" s="532"/>
      <c r="U328" s="528"/>
      <c r="V328" s="528"/>
      <c r="W328" s="528"/>
      <c r="X328" s="528"/>
      <c r="Y328" s="312"/>
      <c r="Z328" s="312">
        <v>19</v>
      </c>
      <c r="AA328" s="313">
        <v>120</v>
      </c>
      <c r="AB328" s="313">
        <v>120</v>
      </c>
      <c r="AC328" s="313">
        <v>0</v>
      </c>
      <c r="AD328" s="313" t="s">
        <v>43</v>
      </c>
      <c r="AE328" s="312" t="s">
        <v>1739</v>
      </c>
      <c r="AF328" s="314"/>
    </row>
    <row r="329" spans="1:32" ht="60" customHeight="1" x14ac:dyDescent="0.25">
      <c r="A329" s="349"/>
      <c r="B329" s="348"/>
      <c r="C329" s="512"/>
      <c r="D329" s="304">
        <v>62</v>
      </c>
      <c r="E329" s="305">
        <v>74</v>
      </c>
      <c r="F329" s="30" t="s">
        <v>1605</v>
      </c>
      <c r="G329" s="30" t="s">
        <v>23</v>
      </c>
      <c r="H329" s="306">
        <v>324.39999999999998</v>
      </c>
      <c r="I329" s="307">
        <v>324.39999999999998</v>
      </c>
      <c r="J329" s="307">
        <v>0</v>
      </c>
      <c r="K329" s="307">
        <v>324.39999999999998</v>
      </c>
      <c r="L329" s="307">
        <v>0</v>
      </c>
      <c r="M329" s="348"/>
      <c r="N329" s="348"/>
      <c r="O329" s="348"/>
      <c r="P329" s="518"/>
      <c r="Q329" s="514"/>
      <c r="R329" s="514"/>
      <c r="S329" s="522"/>
      <c r="T329" s="532"/>
      <c r="U329" s="528"/>
      <c r="V329" s="528"/>
      <c r="W329" s="528"/>
      <c r="X329" s="528"/>
      <c r="Y329" s="312">
        <v>31</v>
      </c>
      <c r="Z329" s="312">
        <v>430</v>
      </c>
      <c r="AA329" s="313">
        <v>317.3</v>
      </c>
      <c r="AB329" s="313">
        <v>317.3</v>
      </c>
      <c r="AC329" s="313">
        <v>0</v>
      </c>
      <c r="AD329" s="313"/>
      <c r="AE329" s="312" t="s">
        <v>1769</v>
      </c>
      <c r="AF329" s="314" t="s">
        <v>1104</v>
      </c>
    </row>
    <row r="330" spans="1:32" ht="60" customHeight="1" x14ac:dyDescent="0.25">
      <c r="A330" s="349"/>
      <c r="B330" s="348"/>
      <c r="C330" s="308" t="s">
        <v>1614</v>
      </c>
      <c r="D330" s="304">
        <v>62</v>
      </c>
      <c r="E330" s="305">
        <v>78</v>
      </c>
      <c r="F330" s="30" t="s">
        <v>1605</v>
      </c>
      <c r="G330" s="30" t="s">
        <v>23</v>
      </c>
      <c r="H330" s="306">
        <v>163.5</v>
      </c>
      <c r="I330" s="307">
        <v>163.5</v>
      </c>
      <c r="J330" s="307">
        <v>0</v>
      </c>
      <c r="K330" s="307">
        <v>163.5</v>
      </c>
      <c r="L330" s="307">
        <v>0</v>
      </c>
      <c r="M330" s="348"/>
      <c r="N330" s="348"/>
      <c r="O330" s="348"/>
      <c r="P330" s="518"/>
      <c r="Q330" s="514"/>
      <c r="R330" s="514"/>
      <c r="S330" s="522"/>
      <c r="T330" s="532"/>
      <c r="U330" s="528"/>
      <c r="V330" s="528"/>
      <c r="W330" s="528"/>
      <c r="X330" s="528"/>
      <c r="Y330" s="312">
        <v>31</v>
      </c>
      <c r="Z330" s="312">
        <v>430</v>
      </c>
      <c r="AA330" s="313">
        <v>317.3</v>
      </c>
      <c r="AB330" s="313">
        <v>317.3</v>
      </c>
      <c r="AC330" s="313">
        <v>0</v>
      </c>
      <c r="AD330" s="313"/>
      <c r="AE330" s="312" t="s">
        <v>1769</v>
      </c>
      <c r="AF330" s="314" t="s">
        <v>1104</v>
      </c>
    </row>
    <row r="331" spans="1:32" ht="60" customHeight="1" x14ac:dyDescent="0.25">
      <c r="A331" s="349"/>
      <c r="B331" s="348"/>
      <c r="C331" s="512" t="s">
        <v>1612</v>
      </c>
      <c r="D331" s="304">
        <v>63</v>
      </c>
      <c r="E331" s="305">
        <v>186</v>
      </c>
      <c r="F331" s="30" t="s">
        <v>1605</v>
      </c>
      <c r="G331" s="30" t="s">
        <v>23</v>
      </c>
      <c r="H331" s="306">
        <v>87.4</v>
      </c>
      <c r="I331" s="307">
        <v>87.4</v>
      </c>
      <c r="J331" s="307">
        <v>0</v>
      </c>
      <c r="K331" s="307">
        <v>87.4</v>
      </c>
      <c r="L331" s="307">
        <v>0</v>
      </c>
      <c r="M331" s="348"/>
      <c r="N331" s="348"/>
      <c r="O331" s="348"/>
      <c r="P331" s="518"/>
      <c r="Q331" s="514"/>
      <c r="R331" s="514"/>
      <c r="S331" s="522"/>
      <c r="T331" s="314"/>
      <c r="U331" s="313"/>
      <c r="V331" s="313"/>
      <c r="W331" s="313"/>
      <c r="X331" s="313"/>
      <c r="Y331" s="312">
        <v>31</v>
      </c>
      <c r="Z331" s="312">
        <v>685</v>
      </c>
      <c r="AA331" s="313">
        <v>305.89999999999998</v>
      </c>
      <c r="AB331" s="313">
        <v>305.89999999999998</v>
      </c>
      <c r="AC331" s="313">
        <v>0</v>
      </c>
      <c r="AD331" s="313"/>
      <c r="AE331" s="313"/>
      <c r="AF331" s="314" t="s">
        <v>1104</v>
      </c>
    </row>
    <row r="332" spans="1:32" ht="60" customHeight="1" x14ac:dyDescent="0.25">
      <c r="A332" s="349"/>
      <c r="B332" s="348"/>
      <c r="C332" s="512"/>
      <c r="D332" s="304">
        <v>63</v>
      </c>
      <c r="E332" s="305">
        <v>187</v>
      </c>
      <c r="F332" s="30" t="s">
        <v>1605</v>
      </c>
      <c r="G332" s="30" t="s">
        <v>23</v>
      </c>
      <c r="H332" s="306">
        <v>13.6</v>
      </c>
      <c r="I332" s="307">
        <v>13.6</v>
      </c>
      <c r="J332" s="307">
        <v>0</v>
      </c>
      <c r="K332" s="307">
        <v>13.6</v>
      </c>
      <c r="L332" s="307">
        <v>0</v>
      </c>
      <c r="M332" s="348"/>
      <c r="N332" s="348"/>
      <c r="O332" s="348"/>
      <c r="P332" s="518"/>
      <c r="Q332" s="514"/>
      <c r="R332" s="514"/>
      <c r="S332" s="522"/>
      <c r="T332" s="314"/>
      <c r="U332" s="313"/>
      <c r="V332" s="313"/>
      <c r="W332" s="313"/>
      <c r="X332" s="313"/>
      <c r="Y332" s="312">
        <v>31</v>
      </c>
      <c r="Z332" s="312">
        <v>685</v>
      </c>
      <c r="AA332" s="313">
        <v>305.89999999999998</v>
      </c>
      <c r="AB332" s="313">
        <v>305.89999999999998</v>
      </c>
      <c r="AC332" s="313">
        <v>0</v>
      </c>
      <c r="AD332" s="313"/>
      <c r="AE332" s="313"/>
      <c r="AF332" s="314" t="s">
        <v>1104</v>
      </c>
    </row>
    <row r="333" spans="1:32" ht="60" customHeight="1" x14ac:dyDescent="0.25">
      <c r="A333" s="349"/>
      <c r="B333" s="348"/>
      <c r="C333" s="308" t="s">
        <v>1612</v>
      </c>
      <c r="D333" s="304">
        <v>55</v>
      </c>
      <c r="E333" s="305">
        <v>556</v>
      </c>
      <c r="F333" s="30" t="s">
        <v>1605</v>
      </c>
      <c r="G333" s="30" t="s">
        <v>23</v>
      </c>
      <c r="H333" s="306">
        <v>180.1</v>
      </c>
      <c r="I333" s="307">
        <v>62.2</v>
      </c>
      <c r="J333" s="307">
        <v>0</v>
      </c>
      <c r="K333" s="307">
        <v>62.2</v>
      </c>
      <c r="L333" s="307">
        <v>117.89999999999999</v>
      </c>
      <c r="M333" s="348"/>
      <c r="N333" s="348"/>
      <c r="O333" s="348"/>
      <c r="P333" s="519"/>
      <c r="Q333" s="520"/>
      <c r="R333" s="520"/>
      <c r="S333" s="523"/>
      <c r="T333" s="314"/>
      <c r="U333" s="313"/>
      <c r="V333" s="313"/>
      <c r="W333" s="313"/>
      <c r="X333" s="313"/>
      <c r="Y333" s="312"/>
      <c r="Z333" s="312"/>
      <c r="AA333" s="313"/>
      <c r="AB333" s="313"/>
      <c r="AC333" s="313"/>
      <c r="AD333" s="313"/>
      <c r="AE333" s="313"/>
      <c r="AF333" s="314"/>
    </row>
    <row r="334" spans="1:32" ht="60" customHeight="1" x14ac:dyDescent="0.25">
      <c r="A334" s="349">
        <v>36</v>
      </c>
      <c r="B334" s="348" t="s">
        <v>1770</v>
      </c>
      <c r="C334" s="308" t="s">
        <v>33</v>
      </c>
      <c r="D334" s="304">
        <v>54</v>
      </c>
      <c r="E334" s="305">
        <v>139</v>
      </c>
      <c r="F334" s="30" t="s">
        <v>1605</v>
      </c>
      <c r="G334" s="30" t="s">
        <v>23</v>
      </c>
      <c r="H334" s="306">
        <v>100.5</v>
      </c>
      <c r="I334" s="307">
        <v>100.5</v>
      </c>
      <c r="J334" s="307">
        <v>0</v>
      </c>
      <c r="K334" s="307">
        <v>100.5</v>
      </c>
      <c r="L334" s="307">
        <v>0</v>
      </c>
      <c r="M334" s="348" t="s">
        <v>1771</v>
      </c>
      <c r="N334" s="348" t="s">
        <v>1772</v>
      </c>
      <c r="O334" s="348" t="s">
        <v>1608</v>
      </c>
      <c r="P334" s="517">
        <v>3404</v>
      </c>
      <c r="Q334" s="513">
        <v>1372.8</v>
      </c>
      <c r="R334" s="513">
        <v>2031.2</v>
      </c>
      <c r="S334" s="521"/>
      <c r="T334" s="313" t="s">
        <v>554</v>
      </c>
      <c r="U334" s="313" t="s">
        <v>555</v>
      </c>
      <c r="V334" s="313" t="s">
        <v>98</v>
      </c>
      <c r="W334" s="313" t="s">
        <v>55</v>
      </c>
      <c r="X334" s="313"/>
      <c r="Y334" s="312"/>
      <c r="Z334" s="312">
        <v>8</v>
      </c>
      <c r="AA334" s="313">
        <v>216</v>
      </c>
      <c r="AB334" s="313">
        <v>100.5</v>
      </c>
      <c r="AC334" s="313">
        <v>115.5</v>
      </c>
      <c r="AD334" s="313" t="s">
        <v>33</v>
      </c>
      <c r="AE334" s="312" t="s">
        <v>1682</v>
      </c>
      <c r="AF334" s="314"/>
    </row>
    <row r="335" spans="1:32" ht="60" customHeight="1" x14ac:dyDescent="0.25">
      <c r="A335" s="349"/>
      <c r="B335" s="348"/>
      <c r="C335" s="322" t="s">
        <v>1610</v>
      </c>
      <c r="D335" s="304">
        <v>55</v>
      </c>
      <c r="E335" s="305">
        <v>229</v>
      </c>
      <c r="F335" s="30" t="s">
        <v>1605</v>
      </c>
      <c r="G335" s="30" t="s">
        <v>23</v>
      </c>
      <c r="H335" s="306">
        <v>169.3</v>
      </c>
      <c r="I335" s="307">
        <v>100.5</v>
      </c>
      <c r="J335" s="307">
        <v>68.8</v>
      </c>
      <c r="K335" s="307">
        <v>169.3</v>
      </c>
      <c r="L335" s="307">
        <v>0</v>
      </c>
      <c r="M335" s="348"/>
      <c r="N335" s="348"/>
      <c r="O335" s="348"/>
      <c r="P335" s="518"/>
      <c r="Q335" s="514"/>
      <c r="R335" s="514"/>
      <c r="S335" s="522"/>
      <c r="T335" s="313"/>
      <c r="U335" s="313"/>
      <c r="V335" s="313"/>
      <c r="W335" s="313"/>
      <c r="X335" s="313"/>
      <c r="Y335" s="312"/>
      <c r="Z335" s="312"/>
      <c r="AA335" s="313"/>
      <c r="AB335" s="313"/>
      <c r="AC335" s="313"/>
      <c r="AD335" s="313"/>
      <c r="AE335" s="312"/>
      <c r="AF335" s="314"/>
    </row>
    <row r="336" spans="1:32" ht="60" customHeight="1" x14ac:dyDescent="0.25">
      <c r="A336" s="349"/>
      <c r="B336" s="348"/>
      <c r="C336" s="529" t="s">
        <v>1610</v>
      </c>
      <c r="D336" s="304">
        <v>55</v>
      </c>
      <c r="E336" s="305">
        <v>289</v>
      </c>
      <c r="F336" s="30" t="s">
        <v>1605</v>
      </c>
      <c r="G336" s="30" t="s">
        <v>23</v>
      </c>
      <c r="H336" s="306">
        <v>140.9</v>
      </c>
      <c r="I336" s="307">
        <v>140.9</v>
      </c>
      <c r="J336" s="307">
        <v>0</v>
      </c>
      <c r="K336" s="307">
        <v>140.9</v>
      </c>
      <c r="L336" s="307">
        <v>0</v>
      </c>
      <c r="M336" s="348"/>
      <c r="N336" s="348"/>
      <c r="O336" s="348"/>
      <c r="P336" s="518"/>
      <c r="Q336" s="514"/>
      <c r="R336" s="514"/>
      <c r="S336" s="522"/>
      <c r="T336" s="313"/>
      <c r="U336" s="313"/>
      <c r="V336" s="313"/>
      <c r="W336" s="313"/>
      <c r="X336" s="313"/>
      <c r="Y336" s="312"/>
      <c r="Z336" s="312"/>
      <c r="AA336" s="313"/>
      <c r="AB336" s="313"/>
      <c r="AC336" s="313"/>
      <c r="AD336" s="313"/>
      <c r="AE336" s="312"/>
      <c r="AF336" s="314"/>
    </row>
    <row r="337" spans="1:32" ht="60" customHeight="1" x14ac:dyDescent="0.25">
      <c r="A337" s="349"/>
      <c r="B337" s="348"/>
      <c r="C337" s="529"/>
      <c r="D337" s="304">
        <v>55</v>
      </c>
      <c r="E337" s="305">
        <v>339</v>
      </c>
      <c r="F337" s="30" t="s">
        <v>1605</v>
      </c>
      <c r="G337" s="30" t="s">
        <v>23</v>
      </c>
      <c r="H337" s="306">
        <v>107</v>
      </c>
      <c r="I337" s="307">
        <v>107</v>
      </c>
      <c r="J337" s="307">
        <v>0</v>
      </c>
      <c r="K337" s="307">
        <v>107</v>
      </c>
      <c r="L337" s="307">
        <v>0</v>
      </c>
      <c r="M337" s="348"/>
      <c r="N337" s="348"/>
      <c r="O337" s="348"/>
      <c r="P337" s="518"/>
      <c r="Q337" s="514"/>
      <c r="R337" s="514"/>
      <c r="S337" s="522"/>
      <c r="T337" s="313"/>
      <c r="U337" s="313"/>
      <c r="V337" s="313"/>
      <c r="W337" s="313"/>
      <c r="X337" s="313"/>
      <c r="Y337" s="312"/>
      <c r="Z337" s="312"/>
      <c r="AA337" s="313"/>
      <c r="AB337" s="313"/>
      <c r="AC337" s="313"/>
      <c r="AD337" s="313"/>
      <c r="AE337" s="312"/>
      <c r="AF337" s="314"/>
    </row>
    <row r="338" spans="1:32" ht="60" customHeight="1" x14ac:dyDescent="0.25">
      <c r="A338" s="349"/>
      <c r="B338" s="348"/>
      <c r="C338" s="512" t="s">
        <v>1614</v>
      </c>
      <c r="D338" s="304">
        <v>62</v>
      </c>
      <c r="E338" s="305">
        <v>30</v>
      </c>
      <c r="F338" s="30" t="s">
        <v>1605</v>
      </c>
      <c r="G338" s="30" t="s">
        <v>23</v>
      </c>
      <c r="H338" s="306">
        <v>200.5</v>
      </c>
      <c r="I338" s="307">
        <v>200.5</v>
      </c>
      <c r="J338" s="307">
        <v>0</v>
      </c>
      <c r="K338" s="307">
        <v>200.5</v>
      </c>
      <c r="L338" s="307">
        <v>0</v>
      </c>
      <c r="M338" s="348"/>
      <c r="N338" s="348"/>
      <c r="O338" s="348"/>
      <c r="P338" s="518"/>
      <c r="Q338" s="514"/>
      <c r="R338" s="514"/>
      <c r="S338" s="522"/>
      <c r="T338" s="313"/>
      <c r="U338" s="313"/>
      <c r="V338" s="313"/>
      <c r="W338" s="313"/>
      <c r="X338" s="313"/>
      <c r="Y338" s="312"/>
      <c r="Z338" s="312"/>
      <c r="AA338" s="313"/>
      <c r="AB338" s="313"/>
      <c r="AC338" s="313"/>
      <c r="AD338" s="313"/>
      <c r="AE338" s="312"/>
      <c r="AF338" s="314"/>
    </row>
    <row r="339" spans="1:32" ht="60" customHeight="1" x14ac:dyDescent="0.25">
      <c r="A339" s="349"/>
      <c r="B339" s="348"/>
      <c r="C339" s="512"/>
      <c r="D339" s="304">
        <v>62</v>
      </c>
      <c r="E339" s="305">
        <v>31</v>
      </c>
      <c r="F339" s="30" t="s">
        <v>1605</v>
      </c>
      <c r="G339" s="30" t="s">
        <v>23</v>
      </c>
      <c r="H339" s="306">
        <v>184.4</v>
      </c>
      <c r="I339" s="307">
        <v>184.4</v>
      </c>
      <c r="J339" s="307">
        <v>0</v>
      </c>
      <c r="K339" s="307">
        <v>184.4</v>
      </c>
      <c r="L339" s="307">
        <v>0</v>
      </c>
      <c r="M339" s="348"/>
      <c r="N339" s="348"/>
      <c r="O339" s="348"/>
      <c r="P339" s="518"/>
      <c r="Q339" s="514"/>
      <c r="R339" s="514"/>
      <c r="S339" s="522"/>
      <c r="T339" s="313"/>
      <c r="U339" s="313"/>
      <c r="V339" s="313"/>
      <c r="W339" s="313"/>
      <c r="X339" s="313"/>
      <c r="Y339" s="312"/>
      <c r="Z339" s="312"/>
      <c r="AA339" s="313"/>
      <c r="AB339" s="313"/>
      <c r="AC339" s="313"/>
      <c r="AD339" s="313"/>
      <c r="AE339" s="312"/>
      <c r="AF339" s="314"/>
    </row>
    <row r="340" spans="1:32" ht="60" customHeight="1" x14ac:dyDescent="0.25">
      <c r="A340" s="349"/>
      <c r="B340" s="348"/>
      <c r="C340" s="308" t="s">
        <v>1622</v>
      </c>
      <c r="D340" s="304">
        <v>62</v>
      </c>
      <c r="E340" s="305">
        <v>17</v>
      </c>
      <c r="F340" s="30" t="s">
        <v>1605</v>
      </c>
      <c r="G340" s="30" t="s">
        <v>23</v>
      </c>
      <c r="H340" s="306">
        <v>82.6</v>
      </c>
      <c r="I340" s="307">
        <v>79.2</v>
      </c>
      <c r="J340" s="307">
        <v>3.4</v>
      </c>
      <c r="K340" s="307">
        <v>82.600000000000009</v>
      </c>
      <c r="L340" s="307">
        <v>0</v>
      </c>
      <c r="M340" s="348"/>
      <c r="N340" s="348"/>
      <c r="O340" s="348"/>
      <c r="P340" s="518"/>
      <c r="Q340" s="514"/>
      <c r="R340" s="514"/>
      <c r="S340" s="522"/>
      <c r="T340" s="313"/>
      <c r="U340" s="313"/>
      <c r="V340" s="313"/>
      <c r="W340" s="313"/>
      <c r="X340" s="313"/>
      <c r="Y340" s="312"/>
      <c r="Z340" s="312"/>
      <c r="AA340" s="313"/>
      <c r="AB340" s="313"/>
      <c r="AC340" s="313"/>
      <c r="AD340" s="313"/>
      <c r="AE340" s="312"/>
      <c r="AF340" s="314"/>
    </row>
    <row r="341" spans="1:32" ht="60" customHeight="1" x14ac:dyDescent="0.25">
      <c r="A341" s="349"/>
      <c r="B341" s="348"/>
      <c r="C341" s="308" t="s">
        <v>1622</v>
      </c>
      <c r="D341" s="304">
        <v>62</v>
      </c>
      <c r="E341" s="305">
        <v>21</v>
      </c>
      <c r="F341" s="30" t="s">
        <v>1605</v>
      </c>
      <c r="G341" s="30" t="s">
        <v>23</v>
      </c>
      <c r="H341" s="306">
        <v>22.1</v>
      </c>
      <c r="I341" s="307">
        <v>22.1</v>
      </c>
      <c r="J341" s="307">
        <v>0</v>
      </c>
      <c r="K341" s="307">
        <v>22.1</v>
      </c>
      <c r="L341" s="307">
        <v>0</v>
      </c>
      <c r="M341" s="348"/>
      <c r="N341" s="348"/>
      <c r="O341" s="348"/>
      <c r="P341" s="518"/>
      <c r="Q341" s="514"/>
      <c r="R341" s="514"/>
      <c r="S341" s="522"/>
      <c r="T341" s="313"/>
      <c r="U341" s="313"/>
      <c r="V341" s="313"/>
      <c r="W341" s="313"/>
      <c r="X341" s="313"/>
      <c r="Y341" s="312"/>
      <c r="Z341" s="312"/>
      <c r="AA341" s="313"/>
      <c r="AB341" s="313"/>
      <c r="AC341" s="313"/>
      <c r="AD341" s="313"/>
      <c r="AE341" s="312"/>
      <c r="AF341" s="314"/>
    </row>
    <row r="342" spans="1:32" ht="60" customHeight="1" x14ac:dyDescent="0.25">
      <c r="A342" s="349"/>
      <c r="B342" s="348"/>
      <c r="C342" s="308" t="s">
        <v>1614</v>
      </c>
      <c r="D342" s="304">
        <v>62</v>
      </c>
      <c r="E342" s="305">
        <v>56</v>
      </c>
      <c r="F342" s="30" t="s">
        <v>1605</v>
      </c>
      <c r="G342" s="30" t="s">
        <v>23</v>
      </c>
      <c r="H342" s="306">
        <v>193</v>
      </c>
      <c r="I342" s="307">
        <v>167.4</v>
      </c>
      <c r="J342" s="307">
        <v>25.6</v>
      </c>
      <c r="K342" s="307">
        <v>193</v>
      </c>
      <c r="L342" s="307">
        <v>0</v>
      </c>
      <c r="M342" s="348"/>
      <c r="N342" s="348"/>
      <c r="O342" s="348"/>
      <c r="P342" s="518"/>
      <c r="Q342" s="514"/>
      <c r="R342" s="514"/>
      <c r="S342" s="522"/>
      <c r="T342" s="313"/>
      <c r="U342" s="313"/>
      <c r="V342" s="313"/>
      <c r="W342" s="313"/>
      <c r="X342" s="313"/>
      <c r="Y342" s="312"/>
      <c r="Z342" s="312"/>
      <c r="AA342" s="313"/>
      <c r="AB342" s="313"/>
      <c r="AC342" s="313"/>
      <c r="AD342" s="313"/>
      <c r="AE342" s="312"/>
      <c r="AF342" s="314"/>
    </row>
    <row r="343" spans="1:32" ht="60" customHeight="1" x14ac:dyDescent="0.25">
      <c r="A343" s="349"/>
      <c r="B343" s="348"/>
      <c r="C343" s="512" t="s">
        <v>1612</v>
      </c>
      <c r="D343" s="304">
        <v>63</v>
      </c>
      <c r="E343" s="305">
        <v>76</v>
      </c>
      <c r="F343" s="30" t="s">
        <v>1605</v>
      </c>
      <c r="G343" s="30" t="s">
        <v>23</v>
      </c>
      <c r="H343" s="306">
        <v>11.9</v>
      </c>
      <c r="I343" s="307">
        <v>11.9</v>
      </c>
      <c r="J343" s="307">
        <v>0</v>
      </c>
      <c r="K343" s="307">
        <v>11.9</v>
      </c>
      <c r="L343" s="307">
        <v>0</v>
      </c>
      <c r="M343" s="348"/>
      <c r="N343" s="348"/>
      <c r="O343" s="348"/>
      <c r="P343" s="518"/>
      <c r="Q343" s="514"/>
      <c r="R343" s="514"/>
      <c r="S343" s="522"/>
      <c r="T343" s="314"/>
      <c r="U343" s="313"/>
      <c r="V343" s="313"/>
      <c r="W343" s="313"/>
      <c r="X343" s="313"/>
      <c r="Y343" s="312"/>
      <c r="Z343" s="312"/>
      <c r="AA343" s="313"/>
      <c r="AB343" s="313"/>
      <c r="AC343" s="313"/>
      <c r="AD343" s="313"/>
      <c r="AE343" s="313"/>
      <c r="AF343" s="314"/>
    </row>
    <row r="344" spans="1:32" ht="60" customHeight="1" x14ac:dyDescent="0.25">
      <c r="A344" s="349"/>
      <c r="B344" s="348"/>
      <c r="C344" s="512"/>
      <c r="D344" s="304">
        <v>63</v>
      </c>
      <c r="E344" s="305">
        <v>75</v>
      </c>
      <c r="F344" s="30" t="s">
        <v>1605</v>
      </c>
      <c r="G344" s="30" t="s">
        <v>23</v>
      </c>
      <c r="H344" s="306">
        <v>144.69999999999999</v>
      </c>
      <c r="I344" s="307">
        <v>144.69999999999999</v>
      </c>
      <c r="J344" s="307">
        <v>0</v>
      </c>
      <c r="K344" s="307">
        <v>144.69999999999999</v>
      </c>
      <c r="L344" s="307">
        <v>0</v>
      </c>
      <c r="M344" s="348"/>
      <c r="N344" s="348"/>
      <c r="O344" s="348"/>
      <c r="P344" s="518"/>
      <c r="Q344" s="514"/>
      <c r="R344" s="514"/>
      <c r="S344" s="522"/>
      <c r="T344" s="314"/>
      <c r="U344" s="313"/>
      <c r="V344" s="313"/>
      <c r="W344" s="313"/>
      <c r="X344" s="313"/>
      <c r="Y344" s="312"/>
      <c r="Z344" s="312"/>
      <c r="AA344" s="313"/>
      <c r="AB344" s="313"/>
      <c r="AC344" s="313"/>
      <c r="AD344" s="313"/>
      <c r="AE344" s="313"/>
      <c r="AF344" s="314"/>
    </row>
    <row r="345" spans="1:32" ht="60" customHeight="1" x14ac:dyDescent="0.25">
      <c r="A345" s="349"/>
      <c r="B345" s="348"/>
      <c r="C345" s="512"/>
      <c r="D345" s="304">
        <v>63</v>
      </c>
      <c r="E345" s="305">
        <v>74</v>
      </c>
      <c r="F345" s="30" t="s">
        <v>1605</v>
      </c>
      <c r="G345" s="30" t="s">
        <v>23</v>
      </c>
      <c r="H345" s="306">
        <v>15.9</v>
      </c>
      <c r="I345" s="307">
        <v>15.9</v>
      </c>
      <c r="J345" s="307">
        <v>0</v>
      </c>
      <c r="K345" s="307">
        <v>15.9</v>
      </c>
      <c r="L345" s="307">
        <v>0</v>
      </c>
      <c r="M345" s="348"/>
      <c r="N345" s="348"/>
      <c r="O345" s="348"/>
      <c r="P345" s="519"/>
      <c r="Q345" s="520"/>
      <c r="R345" s="520"/>
      <c r="S345" s="523"/>
      <c r="T345" s="314"/>
      <c r="U345" s="313"/>
      <c r="V345" s="313"/>
      <c r="W345" s="313"/>
      <c r="X345" s="313"/>
      <c r="Y345" s="312"/>
      <c r="Z345" s="312"/>
      <c r="AA345" s="313"/>
      <c r="AB345" s="313"/>
      <c r="AC345" s="313"/>
      <c r="AD345" s="313"/>
      <c r="AE345" s="313"/>
      <c r="AF345" s="314"/>
    </row>
    <row r="346" spans="1:32" ht="60" customHeight="1" x14ac:dyDescent="0.25">
      <c r="A346" s="349">
        <v>37</v>
      </c>
      <c r="B346" s="348" t="s">
        <v>1773</v>
      </c>
      <c r="C346" s="322" t="s">
        <v>33</v>
      </c>
      <c r="D346" s="304">
        <v>54</v>
      </c>
      <c r="E346" s="305">
        <v>180</v>
      </c>
      <c r="F346" s="30" t="s">
        <v>1605</v>
      </c>
      <c r="G346" s="30" t="s">
        <v>23</v>
      </c>
      <c r="H346" s="306">
        <v>121.6</v>
      </c>
      <c r="I346" s="307">
        <v>121.6</v>
      </c>
      <c r="J346" s="307">
        <v>0</v>
      </c>
      <c r="K346" s="307">
        <v>121.6</v>
      </c>
      <c r="L346" s="307">
        <v>0</v>
      </c>
      <c r="M346" s="348" t="s">
        <v>1774</v>
      </c>
      <c r="N346" s="348" t="s">
        <v>1775</v>
      </c>
      <c r="O346" s="348" t="s">
        <v>1608</v>
      </c>
      <c r="P346" s="517">
        <v>1953.4</v>
      </c>
      <c r="Q346" s="513">
        <v>601.4</v>
      </c>
      <c r="R346" s="513">
        <v>1352</v>
      </c>
      <c r="S346" s="521"/>
      <c r="T346" s="313" t="s">
        <v>554</v>
      </c>
      <c r="U346" s="313" t="s">
        <v>555</v>
      </c>
      <c r="V346" s="313" t="s">
        <v>98</v>
      </c>
      <c r="W346" s="313" t="s">
        <v>55</v>
      </c>
      <c r="X346" s="313"/>
      <c r="Y346" s="312"/>
      <c r="Z346" s="312">
        <v>8</v>
      </c>
      <c r="AA346" s="313">
        <v>216</v>
      </c>
      <c r="AB346" s="313">
        <v>121.6</v>
      </c>
      <c r="AC346" s="313">
        <v>94.4</v>
      </c>
      <c r="AD346" s="313" t="s">
        <v>33</v>
      </c>
      <c r="AE346" s="312" t="s">
        <v>1682</v>
      </c>
      <c r="AF346" s="314"/>
    </row>
    <row r="347" spans="1:32" ht="60" customHeight="1" x14ac:dyDescent="0.25">
      <c r="A347" s="349"/>
      <c r="B347" s="348"/>
      <c r="C347" s="322" t="s">
        <v>33</v>
      </c>
      <c r="D347" s="304">
        <v>54</v>
      </c>
      <c r="E347" s="305">
        <v>133</v>
      </c>
      <c r="F347" s="30" t="s">
        <v>1605</v>
      </c>
      <c r="G347" s="30" t="s">
        <v>23</v>
      </c>
      <c r="H347" s="306">
        <v>133.9</v>
      </c>
      <c r="I347" s="307">
        <v>133.9</v>
      </c>
      <c r="J347" s="307">
        <v>0</v>
      </c>
      <c r="K347" s="307">
        <v>133.9</v>
      </c>
      <c r="L347" s="307">
        <v>0</v>
      </c>
      <c r="M347" s="348"/>
      <c r="N347" s="348"/>
      <c r="O347" s="348"/>
      <c r="P347" s="518"/>
      <c r="Q347" s="514"/>
      <c r="R347" s="514"/>
      <c r="S347" s="522"/>
      <c r="T347" s="313"/>
      <c r="U347" s="313"/>
      <c r="V347" s="313"/>
      <c r="W347" s="313"/>
      <c r="X347" s="313"/>
      <c r="Y347" s="312"/>
      <c r="Z347" s="312"/>
      <c r="AA347" s="313"/>
      <c r="AB347" s="313"/>
      <c r="AC347" s="313"/>
      <c r="AD347" s="313"/>
      <c r="AE347" s="312"/>
      <c r="AF347" s="314"/>
    </row>
    <row r="348" spans="1:32" ht="60" customHeight="1" x14ac:dyDescent="0.25">
      <c r="A348" s="349"/>
      <c r="B348" s="348"/>
      <c r="C348" s="308" t="s">
        <v>1610</v>
      </c>
      <c r="D348" s="304">
        <v>55</v>
      </c>
      <c r="E348" s="305">
        <v>578</v>
      </c>
      <c r="F348" s="30" t="s">
        <v>1605</v>
      </c>
      <c r="G348" s="30" t="s">
        <v>23</v>
      </c>
      <c r="H348" s="306">
        <v>134.69999999999999</v>
      </c>
      <c r="I348" s="307">
        <v>134.69999999999999</v>
      </c>
      <c r="J348" s="307">
        <v>0</v>
      </c>
      <c r="K348" s="307">
        <v>134.69999999999999</v>
      </c>
      <c r="L348" s="307">
        <v>0</v>
      </c>
      <c r="M348" s="348"/>
      <c r="N348" s="348"/>
      <c r="O348" s="348"/>
      <c r="P348" s="518"/>
      <c r="Q348" s="514"/>
      <c r="R348" s="514"/>
      <c r="S348" s="522"/>
      <c r="T348" s="313"/>
      <c r="U348" s="313"/>
      <c r="V348" s="313"/>
      <c r="W348" s="313"/>
      <c r="X348" s="313"/>
      <c r="Y348" s="312"/>
      <c r="Z348" s="312"/>
      <c r="AA348" s="313"/>
      <c r="AB348" s="313"/>
      <c r="AC348" s="313"/>
      <c r="AD348" s="313"/>
      <c r="AE348" s="312"/>
      <c r="AF348" s="314"/>
    </row>
    <row r="349" spans="1:32" ht="60" customHeight="1" x14ac:dyDescent="0.25">
      <c r="A349" s="349"/>
      <c r="B349" s="348"/>
      <c r="C349" s="308" t="s">
        <v>1612</v>
      </c>
      <c r="D349" s="304">
        <v>63</v>
      </c>
      <c r="E349" s="305">
        <v>69</v>
      </c>
      <c r="F349" s="30" t="s">
        <v>1605</v>
      </c>
      <c r="G349" s="30" t="s">
        <v>23</v>
      </c>
      <c r="H349" s="306">
        <v>211.2</v>
      </c>
      <c r="I349" s="307">
        <v>211.2</v>
      </c>
      <c r="J349" s="307">
        <v>0</v>
      </c>
      <c r="K349" s="307">
        <v>211.2</v>
      </c>
      <c r="L349" s="307">
        <v>0</v>
      </c>
      <c r="M349" s="348"/>
      <c r="N349" s="348"/>
      <c r="O349" s="348"/>
      <c r="P349" s="519"/>
      <c r="Q349" s="520"/>
      <c r="R349" s="520"/>
      <c r="S349" s="523"/>
      <c r="T349" s="313"/>
      <c r="U349" s="313"/>
      <c r="V349" s="313"/>
      <c r="W349" s="313"/>
      <c r="X349" s="313"/>
      <c r="Y349" s="312"/>
      <c r="Z349" s="312"/>
      <c r="AA349" s="313"/>
      <c r="AB349" s="313"/>
      <c r="AC349" s="313"/>
      <c r="AD349" s="313"/>
      <c r="AE349" s="312"/>
      <c r="AF349" s="314"/>
    </row>
    <row r="350" spans="1:32" ht="60" customHeight="1" x14ac:dyDescent="0.25">
      <c r="A350" s="349">
        <v>38</v>
      </c>
      <c r="B350" s="348" t="s">
        <v>1776</v>
      </c>
      <c r="C350" s="512" t="s">
        <v>33</v>
      </c>
      <c r="D350" s="304">
        <v>54</v>
      </c>
      <c r="E350" s="305">
        <v>136</v>
      </c>
      <c r="F350" s="30" t="s">
        <v>1605</v>
      </c>
      <c r="G350" s="30" t="s">
        <v>23</v>
      </c>
      <c r="H350" s="306">
        <v>217.1</v>
      </c>
      <c r="I350" s="307">
        <v>217.1</v>
      </c>
      <c r="J350" s="307">
        <v>0</v>
      </c>
      <c r="K350" s="307">
        <v>217.1</v>
      </c>
      <c r="L350" s="307">
        <v>0</v>
      </c>
      <c r="M350" s="348" t="s">
        <v>1777</v>
      </c>
      <c r="N350" s="348" t="s">
        <v>1778</v>
      </c>
      <c r="O350" s="348" t="s">
        <v>1608</v>
      </c>
      <c r="P350" s="517">
        <v>2844.4</v>
      </c>
      <c r="Q350" s="513">
        <v>1496.5</v>
      </c>
      <c r="R350" s="513">
        <v>1347.9</v>
      </c>
      <c r="S350" s="521"/>
      <c r="T350" s="313" t="s">
        <v>554</v>
      </c>
      <c r="U350" s="313" t="s">
        <v>555</v>
      </c>
      <c r="V350" s="313" t="s">
        <v>98</v>
      </c>
      <c r="W350" s="313" t="s">
        <v>55</v>
      </c>
      <c r="X350" s="313"/>
      <c r="Y350" s="312"/>
      <c r="Z350" s="312">
        <v>8</v>
      </c>
      <c r="AA350" s="313">
        <v>216</v>
      </c>
      <c r="AB350" s="313">
        <v>217.1</v>
      </c>
      <c r="AC350" s="313">
        <v>-1.0999999999999943</v>
      </c>
      <c r="AD350" s="313" t="s">
        <v>33</v>
      </c>
      <c r="AE350" s="312" t="s">
        <v>1682</v>
      </c>
      <c r="AF350" s="314"/>
    </row>
    <row r="351" spans="1:32" ht="60" customHeight="1" x14ac:dyDescent="0.25">
      <c r="A351" s="349"/>
      <c r="B351" s="348"/>
      <c r="C351" s="512"/>
      <c r="D351" s="304">
        <v>54</v>
      </c>
      <c r="E351" s="305">
        <v>129</v>
      </c>
      <c r="F351" s="30" t="s">
        <v>1605</v>
      </c>
      <c r="G351" s="30" t="s">
        <v>23</v>
      </c>
      <c r="H351" s="306">
        <v>84.4</v>
      </c>
      <c r="I351" s="307">
        <v>84.4</v>
      </c>
      <c r="J351" s="307">
        <v>0</v>
      </c>
      <c r="K351" s="307">
        <v>84.4</v>
      </c>
      <c r="L351" s="307">
        <v>0</v>
      </c>
      <c r="M351" s="348"/>
      <c r="N351" s="348"/>
      <c r="O351" s="348"/>
      <c r="P351" s="518"/>
      <c r="Q351" s="514"/>
      <c r="R351" s="514"/>
      <c r="S351" s="522"/>
      <c r="T351" s="313" t="s">
        <v>554</v>
      </c>
      <c r="U351" s="313" t="s">
        <v>555</v>
      </c>
      <c r="V351" s="313" t="s">
        <v>98</v>
      </c>
      <c r="W351" s="313" t="s">
        <v>55</v>
      </c>
      <c r="X351" s="313"/>
      <c r="Y351" s="312"/>
      <c r="Z351" s="312">
        <v>8</v>
      </c>
      <c r="AA351" s="313">
        <v>216</v>
      </c>
      <c r="AB351" s="313">
        <v>84.4</v>
      </c>
      <c r="AC351" s="313">
        <v>131.6</v>
      </c>
      <c r="AD351" s="313" t="s">
        <v>33</v>
      </c>
      <c r="AE351" s="312" t="s">
        <v>1682</v>
      </c>
      <c r="AF351" s="314"/>
    </row>
    <row r="352" spans="1:32" ht="60" customHeight="1" x14ac:dyDescent="0.25">
      <c r="A352" s="349"/>
      <c r="B352" s="348"/>
      <c r="C352" s="512" t="s">
        <v>1617</v>
      </c>
      <c r="D352" s="304">
        <v>55</v>
      </c>
      <c r="E352" s="305">
        <v>216</v>
      </c>
      <c r="F352" s="30" t="s">
        <v>1605</v>
      </c>
      <c r="G352" s="30" t="s">
        <v>23</v>
      </c>
      <c r="H352" s="306">
        <v>30.2</v>
      </c>
      <c r="I352" s="307">
        <v>30.2</v>
      </c>
      <c r="J352" s="307">
        <v>0</v>
      </c>
      <c r="K352" s="307">
        <v>30.2</v>
      </c>
      <c r="L352" s="307">
        <v>0</v>
      </c>
      <c r="M352" s="348"/>
      <c r="N352" s="348"/>
      <c r="O352" s="348"/>
      <c r="P352" s="518"/>
      <c r="Q352" s="514"/>
      <c r="R352" s="514"/>
      <c r="S352" s="522"/>
      <c r="T352" s="313"/>
      <c r="U352" s="313"/>
      <c r="V352" s="313"/>
      <c r="W352" s="313"/>
      <c r="X352" s="313"/>
      <c r="Y352" s="312"/>
      <c r="Z352" s="312"/>
      <c r="AA352" s="313"/>
      <c r="AB352" s="313"/>
      <c r="AC352" s="313"/>
      <c r="AD352" s="313"/>
      <c r="AE352" s="312"/>
      <c r="AF352" s="314"/>
    </row>
    <row r="353" spans="1:32" ht="60" customHeight="1" x14ac:dyDescent="0.25">
      <c r="A353" s="349"/>
      <c r="B353" s="348"/>
      <c r="C353" s="512"/>
      <c r="D353" s="304">
        <v>55</v>
      </c>
      <c r="E353" s="305">
        <v>215</v>
      </c>
      <c r="F353" s="30" t="s">
        <v>1605</v>
      </c>
      <c r="G353" s="30" t="s">
        <v>23</v>
      </c>
      <c r="H353" s="306">
        <v>24.2</v>
      </c>
      <c r="I353" s="307">
        <v>24.2</v>
      </c>
      <c r="J353" s="307">
        <v>0</v>
      </c>
      <c r="K353" s="307">
        <v>24.2</v>
      </c>
      <c r="L353" s="307">
        <v>0</v>
      </c>
      <c r="M353" s="348"/>
      <c r="N353" s="348"/>
      <c r="O353" s="348"/>
      <c r="P353" s="518"/>
      <c r="Q353" s="514"/>
      <c r="R353" s="514"/>
      <c r="S353" s="522"/>
      <c r="T353" s="313"/>
      <c r="U353" s="313"/>
      <c r="V353" s="313"/>
      <c r="W353" s="313"/>
      <c r="X353" s="313"/>
      <c r="Y353" s="312"/>
      <c r="Z353" s="312"/>
      <c r="AA353" s="313"/>
      <c r="AB353" s="313"/>
      <c r="AC353" s="313"/>
      <c r="AD353" s="313"/>
      <c r="AE353" s="312"/>
      <c r="AF353" s="314"/>
    </row>
    <row r="354" spans="1:32" ht="60" customHeight="1" x14ac:dyDescent="0.25">
      <c r="A354" s="349"/>
      <c r="B354" s="348"/>
      <c r="C354" s="512"/>
      <c r="D354" s="304">
        <v>55</v>
      </c>
      <c r="E354" s="305">
        <v>214</v>
      </c>
      <c r="F354" s="30" t="s">
        <v>1605</v>
      </c>
      <c r="G354" s="30" t="s">
        <v>23</v>
      </c>
      <c r="H354" s="306">
        <v>56.3</v>
      </c>
      <c r="I354" s="307">
        <v>56.3</v>
      </c>
      <c r="J354" s="307">
        <v>0</v>
      </c>
      <c r="K354" s="307">
        <v>56.3</v>
      </c>
      <c r="L354" s="307">
        <v>0</v>
      </c>
      <c r="M354" s="348"/>
      <c r="N354" s="348"/>
      <c r="O354" s="348"/>
      <c r="P354" s="518"/>
      <c r="Q354" s="514"/>
      <c r="R354" s="514"/>
      <c r="S354" s="522"/>
      <c r="T354" s="313"/>
      <c r="U354" s="313"/>
      <c r="V354" s="313"/>
      <c r="W354" s="313"/>
      <c r="X354" s="313"/>
      <c r="Y354" s="312"/>
      <c r="Z354" s="312"/>
      <c r="AA354" s="313"/>
      <c r="AB354" s="313"/>
      <c r="AC354" s="313"/>
      <c r="AD354" s="313"/>
      <c r="AE354" s="312"/>
      <c r="AF354" s="314"/>
    </row>
    <row r="355" spans="1:32" ht="60" customHeight="1" x14ac:dyDescent="0.25">
      <c r="A355" s="349"/>
      <c r="B355" s="348"/>
      <c r="C355" s="512"/>
      <c r="D355" s="304">
        <v>55</v>
      </c>
      <c r="E355" s="305">
        <v>214</v>
      </c>
      <c r="F355" s="30" t="s">
        <v>1605</v>
      </c>
      <c r="G355" s="30" t="s">
        <v>23</v>
      </c>
      <c r="H355" s="306">
        <v>14.3</v>
      </c>
      <c r="I355" s="307">
        <v>14.3</v>
      </c>
      <c r="J355" s="307">
        <v>0</v>
      </c>
      <c r="K355" s="307">
        <v>14.3</v>
      </c>
      <c r="L355" s="307">
        <v>0</v>
      </c>
      <c r="M355" s="348"/>
      <c r="N355" s="348"/>
      <c r="O355" s="348"/>
      <c r="P355" s="518"/>
      <c r="Q355" s="514"/>
      <c r="R355" s="514"/>
      <c r="S355" s="522"/>
      <c r="T355" s="313"/>
      <c r="U355" s="313"/>
      <c r="V355" s="313"/>
      <c r="W355" s="313"/>
      <c r="X355" s="313"/>
      <c r="Y355" s="312"/>
      <c r="Z355" s="312"/>
      <c r="AA355" s="313"/>
      <c r="AB355" s="313"/>
      <c r="AC355" s="313"/>
      <c r="AD355" s="313"/>
      <c r="AE355" s="312"/>
      <c r="AF355" s="314"/>
    </row>
    <row r="356" spans="1:32" ht="60" customHeight="1" x14ac:dyDescent="0.25">
      <c r="A356" s="349"/>
      <c r="B356" s="348"/>
      <c r="C356" s="308" t="s">
        <v>1617</v>
      </c>
      <c r="D356" s="304">
        <v>55</v>
      </c>
      <c r="E356" s="305">
        <v>220</v>
      </c>
      <c r="F356" s="30" t="s">
        <v>1605</v>
      </c>
      <c r="G356" s="30" t="s">
        <v>23</v>
      </c>
      <c r="H356" s="306">
        <v>223.6</v>
      </c>
      <c r="I356" s="307">
        <v>223.6</v>
      </c>
      <c r="J356" s="307">
        <v>0</v>
      </c>
      <c r="K356" s="307">
        <v>223.6</v>
      </c>
      <c r="L356" s="307">
        <v>0</v>
      </c>
      <c r="M356" s="348"/>
      <c r="N356" s="348"/>
      <c r="O356" s="348"/>
      <c r="P356" s="518"/>
      <c r="Q356" s="514"/>
      <c r="R356" s="514"/>
      <c r="S356" s="522"/>
      <c r="T356" s="313"/>
      <c r="U356" s="313"/>
      <c r="V356" s="313"/>
      <c r="W356" s="313"/>
      <c r="X356" s="313"/>
      <c r="Y356" s="312"/>
      <c r="Z356" s="312"/>
      <c r="AA356" s="313"/>
      <c r="AB356" s="313"/>
      <c r="AC356" s="313"/>
      <c r="AD356" s="313"/>
      <c r="AE356" s="312"/>
      <c r="AF356" s="314"/>
    </row>
    <row r="357" spans="1:32" ht="60" customHeight="1" x14ac:dyDescent="0.25">
      <c r="A357" s="349"/>
      <c r="B357" s="348"/>
      <c r="C357" s="308" t="s">
        <v>1612</v>
      </c>
      <c r="D357" s="304">
        <v>55</v>
      </c>
      <c r="E357" s="305">
        <v>565</v>
      </c>
      <c r="F357" s="30" t="s">
        <v>1605</v>
      </c>
      <c r="G357" s="30" t="s">
        <v>23</v>
      </c>
      <c r="H357" s="306">
        <v>315.39999999999998</v>
      </c>
      <c r="I357" s="307">
        <v>315.39999999999998</v>
      </c>
      <c r="J357" s="307">
        <v>0</v>
      </c>
      <c r="K357" s="307">
        <v>315.39999999999998</v>
      </c>
      <c r="L357" s="307">
        <v>0</v>
      </c>
      <c r="M357" s="348"/>
      <c r="N357" s="348"/>
      <c r="O357" s="348"/>
      <c r="P357" s="518"/>
      <c r="Q357" s="514"/>
      <c r="R357" s="514"/>
      <c r="S357" s="522"/>
      <c r="T357" s="313"/>
      <c r="U357" s="313"/>
      <c r="V357" s="313"/>
      <c r="W357" s="313"/>
      <c r="X357" s="313"/>
      <c r="Y357" s="312"/>
      <c r="Z357" s="312"/>
      <c r="AA357" s="313"/>
      <c r="AB357" s="313"/>
      <c r="AC357" s="313"/>
      <c r="AD357" s="313"/>
      <c r="AE357" s="312"/>
      <c r="AF357" s="314"/>
    </row>
    <row r="358" spans="1:32" ht="60" customHeight="1" x14ac:dyDescent="0.25">
      <c r="A358" s="349"/>
      <c r="B358" s="348"/>
      <c r="C358" s="512" t="s">
        <v>1614</v>
      </c>
      <c r="D358" s="304">
        <v>62</v>
      </c>
      <c r="E358" s="305">
        <v>65</v>
      </c>
      <c r="F358" s="30" t="s">
        <v>1605</v>
      </c>
      <c r="G358" s="30" t="s">
        <v>23</v>
      </c>
      <c r="H358" s="306">
        <v>291.39999999999998</v>
      </c>
      <c r="I358" s="307">
        <v>166.5</v>
      </c>
      <c r="J358" s="307">
        <v>124.9</v>
      </c>
      <c r="K358" s="307">
        <v>291.39999999999998</v>
      </c>
      <c r="L358" s="307">
        <v>0</v>
      </c>
      <c r="M358" s="348"/>
      <c r="N358" s="348"/>
      <c r="O358" s="348"/>
      <c r="P358" s="518"/>
      <c r="Q358" s="514"/>
      <c r="R358" s="514"/>
      <c r="S358" s="522"/>
      <c r="T358" s="313" t="s">
        <v>554</v>
      </c>
      <c r="U358" s="313" t="s">
        <v>555</v>
      </c>
      <c r="V358" s="313" t="s">
        <v>98</v>
      </c>
      <c r="W358" s="313" t="s">
        <v>55</v>
      </c>
      <c r="X358" s="313"/>
      <c r="Y358" s="312"/>
      <c r="Z358" s="312">
        <v>8</v>
      </c>
      <c r="AA358" s="313">
        <v>216</v>
      </c>
      <c r="AB358" s="313">
        <v>291.39999999999998</v>
      </c>
      <c r="AC358" s="313">
        <v>-75.399999999999977</v>
      </c>
      <c r="AD358" s="313" t="s">
        <v>33</v>
      </c>
      <c r="AE358" s="312" t="s">
        <v>1682</v>
      </c>
      <c r="AF358" s="314"/>
    </row>
    <row r="359" spans="1:32" ht="60" customHeight="1" x14ac:dyDescent="0.25">
      <c r="A359" s="349"/>
      <c r="B359" s="348"/>
      <c r="C359" s="512"/>
      <c r="D359" s="304">
        <v>62</v>
      </c>
      <c r="E359" s="305">
        <v>66</v>
      </c>
      <c r="F359" s="30" t="s">
        <v>1605</v>
      </c>
      <c r="G359" s="30" t="s">
        <v>23</v>
      </c>
      <c r="H359" s="306">
        <v>93.9</v>
      </c>
      <c r="I359" s="307">
        <v>93.5</v>
      </c>
      <c r="J359" s="307">
        <v>0.4</v>
      </c>
      <c r="K359" s="307">
        <v>93.9</v>
      </c>
      <c r="L359" s="307">
        <v>0</v>
      </c>
      <c r="M359" s="348"/>
      <c r="N359" s="348"/>
      <c r="O359" s="348"/>
      <c r="P359" s="518"/>
      <c r="Q359" s="514"/>
      <c r="R359" s="514"/>
      <c r="S359" s="522"/>
      <c r="T359" s="313"/>
      <c r="U359" s="313"/>
      <c r="V359" s="313"/>
      <c r="W359" s="313"/>
      <c r="X359" s="313"/>
      <c r="Y359" s="312"/>
      <c r="Z359" s="312"/>
      <c r="AA359" s="313"/>
      <c r="AB359" s="313"/>
      <c r="AC359" s="313"/>
      <c r="AD359" s="313"/>
      <c r="AE359" s="312"/>
      <c r="AF359" s="314"/>
    </row>
    <row r="360" spans="1:32" ht="60" customHeight="1" x14ac:dyDescent="0.25">
      <c r="A360" s="349"/>
      <c r="B360" s="348"/>
      <c r="C360" s="512"/>
      <c r="D360" s="304">
        <v>62</v>
      </c>
      <c r="E360" s="305">
        <v>67</v>
      </c>
      <c r="F360" s="30" t="s">
        <v>1605</v>
      </c>
      <c r="G360" s="30" t="s">
        <v>23</v>
      </c>
      <c r="H360" s="306">
        <v>9.6999999999999993</v>
      </c>
      <c r="I360" s="307">
        <v>9.6999999999999993</v>
      </c>
      <c r="J360" s="307">
        <v>0</v>
      </c>
      <c r="K360" s="307">
        <v>9.6999999999999993</v>
      </c>
      <c r="L360" s="307">
        <v>0</v>
      </c>
      <c r="M360" s="348"/>
      <c r="N360" s="348"/>
      <c r="O360" s="348"/>
      <c r="P360" s="518"/>
      <c r="Q360" s="514"/>
      <c r="R360" s="514"/>
      <c r="S360" s="522"/>
      <c r="T360" s="313"/>
      <c r="U360" s="313"/>
      <c r="V360" s="313"/>
      <c r="W360" s="313"/>
      <c r="X360" s="313"/>
      <c r="Y360" s="312"/>
      <c r="Z360" s="312"/>
      <c r="AA360" s="313"/>
      <c r="AB360" s="313"/>
      <c r="AC360" s="313"/>
      <c r="AD360" s="313"/>
      <c r="AE360" s="312"/>
      <c r="AF360" s="314"/>
    </row>
    <row r="361" spans="1:32" ht="60" customHeight="1" x14ac:dyDescent="0.25">
      <c r="A361" s="349"/>
      <c r="B361" s="348"/>
      <c r="C361" s="512" t="s">
        <v>1612</v>
      </c>
      <c r="D361" s="304">
        <v>63</v>
      </c>
      <c r="E361" s="305">
        <v>219</v>
      </c>
      <c r="F361" s="30" t="s">
        <v>1605</v>
      </c>
      <c r="G361" s="30" t="s">
        <v>23</v>
      </c>
      <c r="H361" s="306">
        <v>110.6</v>
      </c>
      <c r="I361" s="307">
        <v>110.6</v>
      </c>
      <c r="J361" s="307">
        <v>0</v>
      </c>
      <c r="K361" s="307">
        <v>110.6</v>
      </c>
      <c r="L361" s="307">
        <v>0</v>
      </c>
      <c r="M361" s="348"/>
      <c r="N361" s="348"/>
      <c r="O361" s="348"/>
      <c r="P361" s="518"/>
      <c r="Q361" s="514"/>
      <c r="R361" s="514"/>
      <c r="S361" s="522"/>
      <c r="T361" s="313"/>
      <c r="U361" s="313"/>
      <c r="V361" s="313"/>
      <c r="W361" s="313"/>
      <c r="X361" s="313"/>
      <c r="Y361" s="312"/>
      <c r="Z361" s="312"/>
      <c r="AA361" s="313"/>
      <c r="AB361" s="313"/>
      <c r="AC361" s="313"/>
      <c r="AD361" s="313"/>
      <c r="AE361" s="312"/>
      <c r="AF361" s="314"/>
    </row>
    <row r="362" spans="1:32" ht="60" customHeight="1" x14ac:dyDescent="0.25">
      <c r="A362" s="349"/>
      <c r="B362" s="348"/>
      <c r="C362" s="512"/>
      <c r="D362" s="304">
        <v>63</v>
      </c>
      <c r="E362" s="305">
        <v>184</v>
      </c>
      <c r="F362" s="30" t="s">
        <v>1605</v>
      </c>
      <c r="G362" s="30" t="s">
        <v>23</v>
      </c>
      <c r="H362" s="306">
        <v>25.4</v>
      </c>
      <c r="I362" s="307">
        <v>25.4</v>
      </c>
      <c r="J362" s="307">
        <v>0</v>
      </c>
      <c r="K362" s="307">
        <v>25.4</v>
      </c>
      <c r="L362" s="307">
        <v>0</v>
      </c>
      <c r="M362" s="348"/>
      <c r="N362" s="348"/>
      <c r="O362" s="348"/>
      <c r="P362" s="519"/>
      <c r="Q362" s="520"/>
      <c r="R362" s="520"/>
      <c r="S362" s="523"/>
      <c r="T362" s="313"/>
      <c r="U362" s="313"/>
      <c r="V362" s="313"/>
      <c r="W362" s="313"/>
      <c r="X362" s="313"/>
      <c r="Y362" s="312"/>
      <c r="Z362" s="312"/>
      <c r="AA362" s="313"/>
      <c r="AB362" s="313"/>
      <c r="AC362" s="313"/>
      <c r="AD362" s="313"/>
      <c r="AE362" s="312"/>
      <c r="AF362" s="314"/>
    </row>
    <row r="363" spans="1:32" ht="60" customHeight="1" x14ac:dyDescent="0.25">
      <c r="A363" s="349">
        <v>39</v>
      </c>
      <c r="B363" s="348" t="s">
        <v>1779</v>
      </c>
      <c r="C363" s="308" t="s">
        <v>33</v>
      </c>
      <c r="D363" s="304">
        <v>54</v>
      </c>
      <c r="E363" s="305">
        <v>125</v>
      </c>
      <c r="F363" s="30" t="s">
        <v>1605</v>
      </c>
      <c r="G363" s="30" t="s">
        <v>23</v>
      </c>
      <c r="H363" s="306">
        <v>105.6</v>
      </c>
      <c r="I363" s="307">
        <v>105.6</v>
      </c>
      <c r="J363" s="307">
        <v>0</v>
      </c>
      <c r="K363" s="307">
        <v>105.6</v>
      </c>
      <c r="L363" s="307">
        <v>0</v>
      </c>
      <c r="M363" s="348" t="s">
        <v>1780</v>
      </c>
      <c r="N363" s="348" t="s">
        <v>1781</v>
      </c>
      <c r="O363" s="348" t="s">
        <v>1608</v>
      </c>
      <c r="P363" s="517">
        <v>2930.2</v>
      </c>
      <c r="Q363" s="513">
        <v>769.3</v>
      </c>
      <c r="R363" s="513">
        <v>2160.8999999999996</v>
      </c>
      <c r="S363" s="521"/>
      <c r="T363" s="313" t="s">
        <v>554</v>
      </c>
      <c r="U363" s="313" t="s">
        <v>555</v>
      </c>
      <c r="V363" s="313" t="s">
        <v>98</v>
      </c>
      <c r="W363" s="313" t="s">
        <v>55</v>
      </c>
      <c r="X363" s="313"/>
      <c r="Y363" s="312"/>
      <c r="Z363" s="312">
        <v>8</v>
      </c>
      <c r="AA363" s="313">
        <v>216</v>
      </c>
      <c r="AB363" s="313">
        <v>105.6</v>
      </c>
      <c r="AC363" s="313">
        <v>110.4</v>
      </c>
      <c r="AD363" s="313" t="s">
        <v>33</v>
      </c>
      <c r="AE363" s="312" t="s">
        <v>1682</v>
      </c>
      <c r="AF363" s="314"/>
    </row>
    <row r="364" spans="1:32" ht="60" customHeight="1" x14ac:dyDescent="0.25">
      <c r="A364" s="349"/>
      <c r="B364" s="348"/>
      <c r="C364" s="308" t="s">
        <v>1614</v>
      </c>
      <c r="D364" s="304">
        <v>62</v>
      </c>
      <c r="E364" s="305">
        <v>76</v>
      </c>
      <c r="F364" s="30" t="s">
        <v>1605</v>
      </c>
      <c r="G364" s="30" t="s">
        <v>23</v>
      </c>
      <c r="H364" s="306">
        <v>214</v>
      </c>
      <c r="I364" s="307">
        <v>214</v>
      </c>
      <c r="J364" s="307">
        <v>0</v>
      </c>
      <c r="K364" s="307">
        <v>214</v>
      </c>
      <c r="L364" s="307">
        <v>0</v>
      </c>
      <c r="M364" s="348"/>
      <c r="N364" s="348"/>
      <c r="O364" s="348"/>
      <c r="P364" s="518"/>
      <c r="Q364" s="514"/>
      <c r="R364" s="514"/>
      <c r="S364" s="522"/>
      <c r="T364" s="313" t="s">
        <v>554</v>
      </c>
      <c r="U364" s="313" t="s">
        <v>555</v>
      </c>
      <c r="V364" s="313" t="s">
        <v>98</v>
      </c>
      <c r="W364" s="313" t="s">
        <v>55</v>
      </c>
      <c r="X364" s="313"/>
      <c r="Y364" s="312"/>
      <c r="Z364" s="312">
        <v>8</v>
      </c>
      <c r="AA364" s="313">
        <v>216</v>
      </c>
      <c r="AB364" s="313">
        <v>214</v>
      </c>
      <c r="AC364" s="313">
        <v>2</v>
      </c>
      <c r="AD364" s="313" t="s">
        <v>33</v>
      </c>
      <c r="AE364" s="312" t="s">
        <v>1682</v>
      </c>
      <c r="AF364" s="314"/>
    </row>
    <row r="365" spans="1:32" ht="60" customHeight="1" x14ac:dyDescent="0.25">
      <c r="A365" s="349"/>
      <c r="B365" s="348"/>
      <c r="C365" s="512" t="s">
        <v>1615</v>
      </c>
      <c r="D365" s="304">
        <v>63</v>
      </c>
      <c r="E365" s="305">
        <v>166</v>
      </c>
      <c r="F365" s="30" t="s">
        <v>1605</v>
      </c>
      <c r="G365" s="30" t="s">
        <v>23</v>
      </c>
      <c r="H365" s="306">
        <v>300.5</v>
      </c>
      <c r="I365" s="307">
        <v>300.5</v>
      </c>
      <c r="J365" s="307">
        <v>0</v>
      </c>
      <c r="K365" s="307">
        <v>300.5</v>
      </c>
      <c r="L365" s="307">
        <v>0</v>
      </c>
      <c r="M365" s="348"/>
      <c r="N365" s="348"/>
      <c r="O365" s="348"/>
      <c r="P365" s="518"/>
      <c r="Q365" s="514"/>
      <c r="R365" s="514"/>
      <c r="S365" s="522"/>
      <c r="T365" s="313"/>
      <c r="U365" s="313"/>
      <c r="V365" s="313"/>
      <c r="W365" s="313"/>
      <c r="X365" s="313"/>
      <c r="Y365" s="312"/>
      <c r="Z365" s="312"/>
      <c r="AA365" s="313"/>
      <c r="AB365" s="313"/>
      <c r="AC365" s="313"/>
      <c r="AD365" s="313"/>
      <c r="AE365" s="312"/>
      <c r="AF365" s="314"/>
    </row>
    <row r="366" spans="1:32" ht="60" customHeight="1" x14ac:dyDescent="0.25">
      <c r="A366" s="349"/>
      <c r="B366" s="348"/>
      <c r="C366" s="512"/>
      <c r="D366" s="304">
        <v>63</v>
      </c>
      <c r="E366" s="305">
        <v>164</v>
      </c>
      <c r="F366" s="30" t="s">
        <v>1605</v>
      </c>
      <c r="G366" s="30" t="s">
        <v>23</v>
      </c>
      <c r="H366" s="306">
        <v>66.5</v>
      </c>
      <c r="I366" s="307">
        <v>66.5</v>
      </c>
      <c r="J366" s="307">
        <v>0</v>
      </c>
      <c r="K366" s="307">
        <v>66.5</v>
      </c>
      <c r="L366" s="307">
        <v>0</v>
      </c>
      <c r="M366" s="348"/>
      <c r="N366" s="348"/>
      <c r="O366" s="348"/>
      <c r="P366" s="518"/>
      <c r="Q366" s="514"/>
      <c r="R366" s="514"/>
      <c r="S366" s="522"/>
      <c r="T366" s="313"/>
      <c r="U366" s="313"/>
      <c r="V366" s="313"/>
      <c r="W366" s="313"/>
      <c r="X366" s="313"/>
      <c r="Y366" s="312"/>
      <c r="Z366" s="312"/>
      <c r="AA366" s="313"/>
      <c r="AB366" s="313"/>
      <c r="AC366" s="313"/>
      <c r="AD366" s="313"/>
      <c r="AE366" s="312"/>
      <c r="AF366" s="314"/>
    </row>
    <row r="367" spans="1:32" ht="60" customHeight="1" x14ac:dyDescent="0.25">
      <c r="A367" s="349"/>
      <c r="B367" s="348"/>
      <c r="C367" s="308" t="s">
        <v>1612</v>
      </c>
      <c r="D367" s="304">
        <v>63</v>
      </c>
      <c r="E367" s="305">
        <v>223</v>
      </c>
      <c r="F367" s="30" t="s">
        <v>1605</v>
      </c>
      <c r="G367" s="30" t="s">
        <v>23</v>
      </c>
      <c r="H367" s="306">
        <v>82.7</v>
      </c>
      <c r="I367" s="307">
        <v>82.7</v>
      </c>
      <c r="J367" s="307">
        <v>0</v>
      </c>
      <c r="K367" s="307">
        <v>82.7</v>
      </c>
      <c r="L367" s="307">
        <v>0</v>
      </c>
      <c r="M367" s="348"/>
      <c r="N367" s="348"/>
      <c r="O367" s="348"/>
      <c r="P367" s="519"/>
      <c r="Q367" s="520"/>
      <c r="R367" s="520"/>
      <c r="S367" s="523"/>
      <c r="T367" s="313"/>
      <c r="U367" s="313"/>
      <c r="V367" s="313"/>
      <c r="W367" s="313"/>
      <c r="X367" s="313"/>
      <c r="Y367" s="312"/>
      <c r="Z367" s="312"/>
      <c r="AA367" s="313"/>
      <c r="AB367" s="313"/>
      <c r="AC367" s="313"/>
      <c r="AD367" s="313"/>
      <c r="AE367" s="312"/>
      <c r="AF367" s="314"/>
    </row>
    <row r="368" spans="1:32" ht="60" customHeight="1" x14ac:dyDescent="0.25">
      <c r="A368" s="349">
        <v>40</v>
      </c>
      <c r="B368" s="348" t="s">
        <v>1782</v>
      </c>
      <c r="C368" s="322" t="s">
        <v>33</v>
      </c>
      <c r="D368" s="304">
        <v>54</v>
      </c>
      <c r="E368" s="305">
        <v>141</v>
      </c>
      <c r="F368" s="30" t="s">
        <v>1605</v>
      </c>
      <c r="G368" s="30" t="s">
        <v>23</v>
      </c>
      <c r="H368" s="306">
        <v>120.4</v>
      </c>
      <c r="I368" s="307">
        <v>120.4</v>
      </c>
      <c r="J368" s="307">
        <v>0</v>
      </c>
      <c r="K368" s="307">
        <v>120.4</v>
      </c>
      <c r="L368" s="307">
        <v>0</v>
      </c>
      <c r="M368" s="348" t="s">
        <v>1782</v>
      </c>
      <c r="N368" s="348" t="s">
        <v>1783</v>
      </c>
      <c r="O368" s="348" t="s">
        <v>1608</v>
      </c>
      <c r="P368" s="517">
        <v>1308.8</v>
      </c>
      <c r="Q368" s="513" t="s">
        <v>1784</v>
      </c>
      <c r="R368" s="533">
        <v>881</v>
      </c>
      <c r="S368" s="521"/>
      <c r="T368" s="313"/>
      <c r="U368" s="313"/>
      <c r="V368" s="313"/>
      <c r="W368" s="313"/>
      <c r="X368" s="313"/>
      <c r="Y368" s="312"/>
      <c r="Z368" s="312"/>
      <c r="AA368" s="313"/>
      <c r="AB368" s="313"/>
      <c r="AC368" s="313"/>
      <c r="AD368" s="313"/>
      <c r="AE368" s="312"/>
      <c r="AF368" s="314"/>
    </row>
    <row r="369" spans="1:32" ht="60" customHeight="1" x14ac:dyDescent="0.25">
      <c r="A369" s="349"/>
      <c r="B369" s="348"/>
      <c r="C369" s="308" t="s">
        <v>33</v>
      </c>
      <c r="D369" s="304">
        <v>54</v>
      </c>
      <c r="E369" s="305">
        <v>118</v>
      </c>
      <c r="F369" s="30" t="s">
        <v>1605</v>
      </c>
      <c r="G369" s="30" t="s">
        <v>23</v>
      </c>
      <c r="H369" s="306">
        <v>60.9</v>
      </c>
      <c r="I369" s="307">
        <v>60.9</v>
      </c>
      <c r="J369" s="307">
        <v>0</v>
      </c>
      <c r="K369" s="307">
        <v>60.9</v>
      </c>
      <c r="L369" s="307">
        <v>0</v>
      </c>
      <c r="M369" s="348"/>
      <c r="N369" s="348"/>
      <c r="O369" s="348"/>
      <c r="P369" s="518"/>
      <c r="Q369" s="514"/>
      <c r="R369" s="514"/>
      <c r="S369" s="522"/>
      <c r="T369" s="313" t="s">
        <v>554</v>
      </c>
      <c r="U369" s="313" t="s">
        <v>555</v>
      </c>
      <c r="V369" s="313" t="s">
        <v>98</v>
      </c>
      <c r="W369" s="313" t="s">
        <v>55</v>
      </c>
      <c r="X369" s="313"/>
      <c r="Y369" s="312"/>
      <c r="Z369" s="312">
        <v>8</v>
      </c>
      <c r="AA369" s="313">
        <v>216</v>
      </c>
      <c r="AB369" s="313">
        <v>60.9</v>
      </c>
      <c r="AC369" s="313">
        <v>155.1</v>
      </c>
      <c r="AD369" s="313" t="s">
        <v>33</v>
      </c>
      <c r="AE369" s="312" t="s">
        <v>1682</v>
      </c>
      <c r="AF369" s="314"/>
    </row>
    <row r="370" spans="1:32" ht="60" customHeight="1" x14ac:dyDescent="0.25">
      <c r="A370" s="349"/>
      <c r="B370" s="348"/>
      <c r="C370" s="322" t="s">
        <v>1612</v>
      </c>
      <c r="D370" s="304">
        <v>55</v>
      </c>
      <c r="E370" s="305">
        <v>598</v>
      </c>
      <c r="F370" s="30" t="s">
        <v>1605</v>
      </c>
      <c r="G370" s="30" t="s">
        <v>23</v>
      </c>
      <c r="H370" s="306">
        <v>100.8</v>
      </c>
      <c r="I370" s="307">
        <v>100.8</v>
      </c>
      <c r="J370" s="307">
        <v>0</v>
      </c>
      <c r="K370" s="307">
        <v>100.8</v>
      </c>
      <c r="L370" s="307">
        <v>0</v>
      </c>
      <c r="M370" s="348"/>
      <c r="N370" s="348"/>
      <c r="O370" s="348"/>
      <c r="P370" s="518"/>
      <c r="Q370" s="514"/>
      <c r="R370" s="514"/>
      <c r="S370" s="522"/>
      <c r="T370" s="313"/>
      <c r="U370" s="313"/>
      <c r="V370" s="313"/>
      <c r="W370" s="313"/>
      <c r="X370" s="313"/>
      <c r="Y370" s="312"/>
      <c r="Z370" s="312"/>
      <c r="AA370" s="313"/>
      <c r="AB370" s="313"/>
      <c r="AC370" s="313"/>
      <c r="AD370" s="313"/>
      <c r="AE370" s="312"/>
      <c r="AF370" s="314"/>
    </row>
    <row r="371" spans="1:32" ht="60" customHeight="1" x14ac:dyDescent="0.25">
      <c r="A371" s="349"/>
      <c r="B371" s="348"/>
      <c r="C371" s="512" t="s">
        <v>1615</v>
      </c>
      <c r="D371" s="304">
        <v>63</v>
      </c>
      <c r="E371" s="305">
        <v>115</v>
      </c>
      <c r="F371" s="30" t="s">
        <v>1605</v>
      </c>
      <c r="G371" s="30" t="s">
        <v>23</v>
      </c>
      <c r="H371" s="306">
        <v>79.3</v>
      </c>
      <c r="I371" s="307">
        <v>79.3</v>
      </c>
      <c r="J371" s="307">
        <v>0</v>
      </c>
      <c r="K371" s="307">
        <v>79.3</v>
      </c>
      <c r="L371" s="307">
        <v>0</v>
      </c>
      <c r="M371" s="348"/>
      <c r="N371" s="348"/>
      <c r="O371" s="348"/>
      <c r="P371" s="518"/>
      <c r="Q371" s="514"/>
      <c r="R371" s="514"/>
      <c r="S371" s="522"/>
      <c r="T371" s="313"/>
      <c r="U371" s="313"/>
      <c r="V371" s="313"/>
      <c r="W371" s="313"/>
      <c r="X371" s="313"/>
      <c r="Y371" s="312"/>
      <c r="Z371" s="312"/>
      <c r="AA371" s="313"/>
      <c r="AB371" s="313"/>
      <c r="AC371" s="313"/>
      <c r="AD371" s="313"/>
      <c r="AE371" s="312"/>
      <c r="AF371" s="314"/>
    </row>
    <row r="372" spans="1:32" ht="60" customHeight="1" x14ac:dyDescent="0.25">
      <c r="A372" s="349"/>
      <c r="B372" s="348"/>
      <c r="C372" s="512"/>
      <c r="D372" s="304">
        <v>63</v>
      </c>
      <c r="E372" s="305">
        <v>116</v>
      </c>
      <c r="F372" s="30" t="s">
        <v>1605</v>
      </c>
      <c r="G372" s="30" t="s">
        <v>23</v>
      </c>
      <c r="H372" s="306">
        <v>18.399999999999999</v>
      </c>
      <c r="I372" s="307">
        <v>18.399999999999999</v>
      </c>
      <c r="J372" s="307">
        <v>0</v>
      </c>
      <c r="K372" s="307">
        <v>18.399999999999999</v>
      </c>
      <c r="L372" s="307">
        <v>0</v>
      </c>
      <c r="M372" s="348"/>
      <c r="N372" s="348"/>
      <c r="O372" s="348"/>
      <c r="P372" s="518"/>
      <c r="Q372" s="514"/>
      <c r="R372" s="514"/>
      <c r="S372" s="522"/>
      <c r="T372" s="313"/>
      <c r="U372" s="313"/>
      <c r="V372" s="313"/>
      <c r="W372" s="313"/>
      <c r="X372" s="313"/>
      <c r="Y372" s="312"/>
      <c r="Z372" s="312"/>
      <c r="AA372" s="313"/>
      <c r="AB372" s="313"/>
      <c r="AC372" s="313"/>
      <c r="AD372" s="313"/>
      <c r="AE372" s="312"/>
      <c r="AF372" s="314"/>
    </row>
    <row r="373" spans="1:32" ht="60" customHeight="1" x14ac:dyDescent="0.25">
      <c r="A373" s="349"/>
      <c r="B373" s="348"/>
      <c r="C373" s="308" t="s">
        <v>1617</v>
      </c>
      <c r="D373" s="304">
        <v>55</v>
      </c>
      <c r="E373" s="305">
        <v>221</v>
      </c>
      <c r="F373" s="30" t="s">
        <v>1605</v>
      </c>
      <c r="G373" s="30" t="s">
        <v>23</v>
      </c>
      <c r="H373" s="306">
        <v>48</v>
      </c>
      <c r="I373" s="307">
        <v>48</v>
      </c>
      <c r="J373" s="307">
        <v>0</v>
      </c>
      <c r="K373" s="307">
        <v>48</v>
      </c>
      <c r="L373" s="307">
        <v>0</v>
      </c>
      <c r="M373" s="348"/>
      <c r="N373" s="348"/>
      <c r="O373" s="348"/>
      <c r="P373" s="519"/>
      <c r="Q373" s="520"/>
      <c r="R373" s="520"/>
      <c r="S373" s="523"/>
      <c r="T373" s="313"/>
      <c r="U373" s="313"/>
      <c r="V373" s="313"/>
      <c r="W373" s="313"/>
      <c r="X373" s="313"/>
      <c r="Y373" s="312"/>
      <c r="Z373" s="312"/>
      <c r="AA373" s="313"/>
      <c r="AB373" s="313"/>
      <c r="AC373" s="313"/>
      <c r="AD373" s="313"/>
      <c r="AE373" s="312"/>
      <c r="AF373" s="314"/>
    </row>
    <row r="374" spans="1:32" ht="60" customHeight="1" x14ac:dyDescent="0.25">
      <c r="A374" s="349">
        <v>41</v>
      </c>
      <c r="B374" s="348" t="s">
        <v>1785</v>
      </c>
      <c r="C374" s="308" t="s">
        <v>33</v>
      </c>
      <c r="D374" s="304">
        <v>54</v>
      </c>
      <c r="E374" s="305">
        <v>121</v>
      </c>
      <c r="F374" s="30" t="s">
        <v>1605</v>
      </c>
      <c r="G374" s="30" t="s">
        <v>23</v>
      </c>
      <c r="H374" s="306">
        <v>113</v>
      </c>
      <c r="I374" s="307">
        <v>113</v>
      </c>
      <c r="J374" s="307">
        <v>0</v>
      </c>
      <c r="K374" s="307">
        <v>113</v>
      </c>
      <c r="L374" s="307">
        <v>0</v>
      </c>
      <c r="M374" s="348" t="s">
        <v>285</v>
      </c>
      <c r="N374" s="348" t="s">
        <v>1786</v>
      </c>
      <c r="O374" s="348" t="s">
        <v>1608</v>
      </c>
      <c r="P374" s="517">
        <v>2215.5</v>
      </c>
      <c r="Q374" s="513">
        <v>487.4</v>
      </c>
      <c r="R374" s="513">
        <v>1728.1</v>
      </c>
      <c r="S374" s="510"/>
      <c r="T374" s="313" t="s">
        <v>554</v>
      </c>
      <c r="U374" s="313" t="s">
        <v>555</v>
      </c>
      <c r="V374" s="313" t="s">
        <v>98</v>
      </c>
      <c r="W374" s="313" t="s">
        <v>55</v>
      </c>
      <c r="X374" s="313"/>
      <c r="Y374" s="312"/>
      <c r="Z374" s="312">
        <v>8</v>
      </c>
      <c r="AA374" s="313">
        <v>216</v>
      </c>
      <c r="AB374" s="313">
        <v>113</v>
      </c>
      <c r="AC374" s="313">
        <v>103</v>
      </c>
      <c r="AD374" s="313" t="s">
        <v>33</v>
      </c>
      <c r="AE374" s="312" t="s">
        <v>1682</v>
      </c>
      <c r="AF374" s="314"/>
    </row>
    <row r="375" spans="1:32" ht="60" customHeight="1" x14ac:dyDescent="0.25">
      <c r="A375" s="349"/>
      <c r="B375" s="348"/>
      <c r="C375" s="308" t="s">
        <v>1610</v>
      </c>
      <c r="D375" s="304">
        <v>55</v>
      </c>
      <c r="E375" s="305">
        <v>461</v>
      </c>
      <c r="F375" s="30" t="s">
        <v>1605</v>
      </c>
      <c r="G375" s="30" t="s">
        <v>23</v>
      </c>
      <c r="H375" s="306">
        <v>178</v>
      </c>
      <c r="I375" s="307">
        <v>178</v>
      </c>
      <c r="J375" s="307">
        <v>0</v>
      </c>
      <c r="K375" s="307">
        <v>178</v>
      </c>
      <c r="L375" s="307">
        <v>0</v>
      </c>
      <c r="M375" s="348"/>
      <c r="N375" s="348"/>
      <c r="O375" s="348"/>
      <c r="P375" s="518"/>
      <c r="Q375" s="514"/>
      <c r="R375" s="514"/>
      <c r="S375" s="510"/>
      <c r="T375" s="313"/>
      <c r="U375" s="313"/>
      <c r="V375" s="313"/>
      <c r="W375" s="313"/>
      <c r="X375" s="313"/>
      <c r="Y375" s="312"/>
      <c r="Z375" s="312"/>
      <c r="AA375" s="313"/>
      <c r="AB375" s="313"/>
      <c r="AC375" s="313"/>
      <c r="AD375" s="313"/>
      <c r="AE375" s="312"/>
      <c r="AF375" s="314"/>
    </row>
    <row r="376" spans="1:32" ht="60" customHeight="1" x14ac:dyDescent="0.25">
      <c r="A376" s="349"/>
      <c r="B376" s="348"/>
      <c r="C376" s="308" t="s">
        <v>1614</v>
      </c>
      <c r="D376" s="304">
        <v>62</v>
      </c>
      <c r="E376" s="305">
        <v>9</v>
      </c>
      <c r="F376" s="30" t="s">
        <v>1605</v>
      </c>
      <c r="G376" s="30" t="s">
        <v>23</v>
      </c>
      <c r="H376" s="306">
        <v>185.5</v>
      </c>
      <c r="I376" s="307">
        <v>185.5</v>
      </c>
      <c r="J376" s="307">
        <v>0</v>
      </c>
      <c r="K376" s="307">
        <v>185.5</v>
      </c>
      <c r="L376" s="307">
        <v>0</v>
      </c>
      <c r="M376" s="348"/>
      <c r="N376" s="348"/>
      <c r="O376" s="348"/>
      <c r="P376" s="518"/>
      <c r="Q376" s="514"/>
      <c r="R376" s="514"/>
      <c r="S376" s="510"/>
      <c r="T376" s="313"/>
      <c r="U376" s="313"/>
      <c r="V376" s="313"/>
      <c r="W376" s="313"/>
      <c r="X376" s="313"/>
      <c r="Y376" s="312"/>
      <c r="Z376" s="312"/>
      <c r="AA376" s="313"/>
      <c r="AB376" s="313"/>
      <c r="AC376" s="313"/>
      <c r="AD376" s="313"/>
      <c r="AE376" s="312"/>
      <c r="AF376" s="314"/>
    </row>
    <row r="377" spans="1:32" ht="60" customHeight="1" x14ac:dyDescent="0.25">
      <c r="A377" s="349"/>
      <c r="B377" s="348"/>
      <c r="C377" s="326"/>
      <c r="D377" s="304">
        <v>55</v>
      </c>
      <c r="E377" s="305">
        <v>179</v>
      </c>
      <c r="F377" s="30" t="s">
        <v>1605</v>
      </c>
      <c r="G377" s="30" t="s">
        <v>23</v>
      </c>
      <c r="H377" s="306">
        <v>10.9</v>
      </c>
      <c r="I377" s="307">
        <v>10.9</v>
      </c>
      <c r="J377" s="307">
        <v>0</v>
      </c>
      <c r="K377" s="307">
        <v>10.9</v>
      </c>
      <c r="L377" s="307">
        <v>0</v>
      </c>
      <c r="M377" s="348"/>
      <c r="N377" s="348"/>
      <c r="O377" s="348"/>
      <c r="P377" s="519"/>
      <c r="Q377" s="520"/>
      <c r="R377" s="520"/>
      <c r="S377" s="510"/>
      <c r="T377" s="313"/>
      <c r="U377" s="313"/>
      <c r="V377" s="313"/>
      <c r="W377" s="313"/>
      <c r="X377" s="313"/>
      <c r="Y377" s="312"/>
      <c r="Z377" s="312"/>
      <c r="AA377" s="313"/>
      <c r="AB377" s="313"/>
      <c r="AC377" s="313"/>
      <c r="AD377" s="313"/>
      <c r="AE377" s="312"/>
      <c r="AF377" s="314"/>
    </row>
    <row r="378" spans="1:32" ht="60" customHeight="1" x14ac:dyDescent="0.25">
      <c r="A378" s="349">
        <v>42</v>
      </c>
      <c r="B378" s="348" t="s">
        <v>1787</v>
      </c>
      <c r="C378" s="512" t="s">
        <v>33</v>
      </c>
      <c r="D378" s="304">
        <v>54</v>
      </c>
      <c r="E378" s="305">
        <v>121</v>
      </c>
      <c r="F378" s="30" t="s">
        <v>1605</v>
      </c>
      <c r="G378" s="30" t="s">
        <v>23</v>
      </c>
      <c r="H378" s="306">
        <v>26.2</v>
      </c>
      <c r="I378" s="307">
        <v>26.2</v>
      </c>
      <c r="J378" s="307">
        <v>0</v>
      </c>
      <c r="K378" s="307">
        <v>26.2</v>
      </c>
      <c r="L378" s="307">
        <v>0</v>
      </c>
      <c r="M378" s="348" t="s">
        <v>1788</v>
      </c>
      <c r="N378" s="348" t="s">
        <v>1789</v>
      </c>
      <c r="O378" s="348" t="s">
        <v>1608</v>
      </c>
      <c r="P378" s="517">
        <v>3636.8</v>
      </c>
      <c r="Q378" s="513">
        <v>1926.9</v>
      </c>
      <c r="R378" s="513">
        <v>1709.9</v>
      </c>
      <c r="S378" s="521"/>
      <c r="T378" s="313" t="s">
        <v>554</v>
      </c>
      <c r="U378" s="313" t="s">
        <v>555</v>
      </c>
      <c r="V378" s="313" t="s">
        <v>98</v>
      </c>
      <c r="W378" s="313" t="s">
        <v>55</v>
      </c>
      <c r="X378" s="313"/>
      <c r="Y378" s="312"/>
      <c r="Z378" s="312">
        <v>8</v>
      </c>
      <c r="AA378" s="313">
        <v>216</v>
      </c>
      <c r="AB378" s="313">
        <v>26.2</v>
      </c>
      <c r="AC378" s="313">
        <v>189.8</v>
      </c>
      <c r="AD378" s="313" t="s">
        <v>33</v>
      </c>
      <c r="AE378" s="312" t="s">
        <v>1682</v>
      </c>
      <c r="AF378" s="314"/>
    </row>
    <row r="379" spans="1:32" ht="60" customHeight="1" x14ac:dyDescent="0.25">
      <c r="A379" s="349"/>
      <c r="B379" s="348"/>
      <c r="C379" s="512"/>
      <c r="D379" s="304">
        <v>54</v>
      </c>
      <c r="E379" s="305">
        <v>130</v>
      </c>
      <c r="F379" s="30" t="s">
        <v>1605</v>
      </c>
      <c r="G379" s="30" t="s">
        <v>23</v>
      </c>
      <c r="H379" s="306">
        <v>127.8</v>
      </c>
      <c r="I379" s="307">
        <v>127.8</v>
      </c>
      <c r="J379" s="307">
        <v>0</v>
      </c>
      <c r="K379" s="307">
        <v>127.8</v>
      </c>
      <c r="L379" s="307">
        <v>0</v>
      </c>
      <c r="M379" s="348"/>
      <c r="N379" s="348"/>
      <c r="O379" s="348"/>
      <c r="P379" s="518"/>
      <c r="Q379" s="514"/>
      <c r="R379" s="514"/>
      <c r="S379" s="522"/>
      <c r="T379" s="313" t="s">
        <v>554</v>
      </c>
      <c r="U379" s="313" t="s">
        <v>555</v>
      </c>
      <c r="V379" s="313" t="s">
        <v>98</v>
      </c>
      <c r="W379" s="313" t="s">
        <v>55</v>
      </c>
      <c r="X379" s="313"/>
      <c r="Y379" s="312"/>
      <c r="Z379" s="312">
        <v>8</v>
      </c>
      <c r="AA379" s="313">
        <v>216</v>
      </c>
      <c r="AB379" s="313">
        <v>127.8</v>
      </c>
      <c r="AC379" s="313">
        <v>88.2</v>
      </c>
      <c r="AD379" s="313" t="s">
        <v>33</v>
      </c>
      <c r="AE379" s="312" t="s">
        <v>1682</v>
      </c>
      <c r="AF379" s="314"/>
    </row>
    <row r="380" spans="1:32" ht="60" customHeight="1" x14ac:dyDescent="0.25">
      <c r="A380" s="349"/>
      <c r="B380" s="348"/>
      <c r="C380" s="322" t="s">
        <v>33</v>
      </c>
      <c r="D380" s="304">
        <v>54</v>
      </c>
      <c r="E380" s="305">
        <v>149</v>
      </c>
      <c r="F380" s="30" t="s">
        <v>1605</v>
      </c>
      <c r="G380" s="30" t="s">
        <v>23</v>
      </c>
      <c r="H380" s="306">
        <v>201.6</v>
      </c>
      <c r="I380" s="307">
        <v>201.6</v>
      </c>
      <c r="J380" s="307">
        <v>0</v>
      </c>
      <c r="K380" s="307">
        <v>201.6</v>
      </c>
      <c r="L380" s="307">
        <v>0</v>
      </c>
      <c r="M380" s="348"/>
      <c r="N380" s="348"/>
      <c r="O380" s="348"/>
      <c r="P380" s="518"/>
      <c r="Q380" s="514"/>
      <c r="R380" s="514"/>
      <c r="S380" s="522"/>
      <c r="T380" s="313"/>
      <c r="U380" s="313"/>
      <c r="V380" s="313"/>
      <c r="W380" s="313"/>
      <c r="X380" s="313"/>
      <c r="Y380" s="312"/>
      <c r="Z380" s="312"/>
      <c r="AA380" s="313"/>
      <c r="AB380" s="313"/>
      <c r="AC380" s="313"/>
      <c r="AD380" s="313"/>
      <c r="AE380" s="312"/>
      <c r="AF380" s="314"/>
    </row>
    <row r="381" spans="1:32" ht="60" customHeight="1" x14ac:dyDescent="0.25">
      <c r="A381" s="349"/>
      <c r="B381" s="348"/>
      <c r="C381" s="512" t="s">
        <v>1610</v>
      </c>
      <c r="D381" s="304">
        <v>55</v>
      </c>
      <c r="E381" s="305">
        <v>404</v>
      </c>
      <c r="F381" s="30" t="s">
        <v>1605</v>
      </c>
      <c r="G381" s="30" t="s">
        <v>23</v>
      </c>
      <c r="H381" s="306">
        <v>118.8</v>
      </c>
      <c r="I381" s="307">
        <v>118.8</v>
      </c>
      <c r="J381" s="307">
        <v>0</v>
      </c>
      <c r="K381" s="307">
        <v>118.8</v>
      </c>
      <c r="L381" s="307">
        <v>0</v>
      </c>
      <c r="M381" s="348"/>
      <c r="N381" s="348"/>
      <c r="O381" s="348"/>
      <c r="P381" s="518"/>
      <c r="Q381" s="514"/>
      <c r="R381" s="514"/>
      <c r="S381" s="522"/>
      <c r="T381" s="313"/>
      <c r="U381" s="313"/>
      <c r="V381" s="313"/>
      <c r="W381" s="313"/>
      <c r="X381" s="313"/>
      <c r="Y381" s="312"/>
      <c r="Z381" s="312"/>
      <c r="AA381" s="313"/>
      <c r="AB381" s="313"/>
      <c r="AC381" s="313"/>
      <c r="AD381" s="313"/>
      <c r="AE381" s="312"/>
      <c r="AF381" s="314"/>
    </row>
    <row r="382" spans="1:32" ht="60" customHeight="1" x14ac:dyDescent="0.25">
      <c r="A382" s="349"/>
      <c r="B382" s="348"/>
      <c r="C382" s="512"/>
      <c r="D382" s="304">
        <v>55</v>
      </c>
      <c r="E382" s="305">
        <v>419</v>
      </c>
      <c r="F382" s="30" t="s">
        <v>1605</v>
      </c>
      <c r="G382" s="30" t="s">
        <v>23</v>
      </c>
      <c r="H382" s="306">
        <v>19.899999999999999</v>
      </c>
      <c r="I382" s="307">
        <v>19.899999999999999</v>
      </c>
      <c r="J382" s="307">
        <v>0</v>
      </c>
      <c r="K382" s="307">
        <v>19.899999999999999</v>
      </c>
      <c r="L382" s="307">
        <v>0</v>
      </c>
      <c r="M382" s="348"/>
      <c r="N382" s="348"/>
      <c r="O382" s="348"/>
      <c r="P382" s="518"/>
      <c r="Q382" s="514"/>
      <c r="R382" s="514"/>
      <c r="S382" s="522"/>
      <c r="T382" s="313"/>
      <c r="U382" s="313"/>
      <c r="V382" s="313"/>
      <c r="W382" s="313"/>
      <c r="X382" s="313"/>
      <c r="Y382" s="312"/>
      <c r="Z382" s="312"/>
      <c r="AA382" s="313"/>
      <c r="AB382" s="313"/>
      <c r="AC382" s="313"/>
      <c r="AD382" s="313"/>
      <c r="AE382" s="312"/>
      <c r="AF382" s="314"/>
    </row>
    <row r="383" spans="1:32" ht="60" customHeight="1" x14ac:dyDescent="0.25">
      <c r="A383" s="349"/>
      <c r="B383" s="348"/>
      <c r="C383" s="308" t="s">
        <v>1610</v>
      </c>
      <c r="D383" s="304">
        <v>55</v>
      </c>
      <c r="E383" s="305">
        <v>277</v>
      </c>
      <c r="F383" s="30" t="s">
        <v>1605</v>
      </c>
      <c r="G383" s="30" t="s">
        <v>23</v>
      </c>
      <c r="H383" s="306">
        <v>152.19999999999999</v>
      </c>
      <c r="I383" s="307">
        <v>152.19999999999999</v>
      </c>
      <c r="J383" s="307">
        <v>0</v>
      </c>
      <c r="K383" s="307">
        <v>152.19999999999999</v>
      </c>
      <c r="L383" s="307">
        <v>0</v>
      </c>
      <c r="M383" s="348"/>
      <c r="N383" s="348"/>
      <c r="O383" s="348"/>
      <c r="P383" s="518"/>
      <c r="Q383" s="514"/>
      <c r="R383" s="514"/>
      <c r="S383" s="522"/>
      <c r="T383" s="313"/>
      <c r="U383" s="313"/>
      <c r="V383" s="313"/>
      <c r="W383" s="313"/>
      <c r="X383" s="313"/>
      <c r="Y383" s="312"/>
      <c r="Z383" s="312"/>
      <c r="AA383" s="313"/>
      <c r="AB383" s="313"/>
      <c r="AC383" s="313"/>
      <c r="AD383" s="313"/>
      <c r="AE383" s="312"/>
      <c r="AF383" s="314"/>
    </row>
    <row r="384" spans="1:32" ht="60" customHeight="1" x14ac:dyDescent="0.25">
      <c r="A384" s="349"/>
      <c r="B384" s="348"/>
      <c r="C384" s="512" t="s">
        <v>1617</v>
      </c>
      <c r="D384" s="304">
        <v>55</v>
      </c>
      <c r="E384" s="305">
        <v>280</v>
      </c>
      <c r="F384" s="30" t="s">
        <v>1605</v>
      </c>
      <c r="G384" s="30" t="s">
        <v>23</v>
      </c>
      <c r="H384" s="306">
        <v>83.3</v>
      </c>
      <c r="I384" s="307">
        <v>83.3</v>
      </c>
      <c r="J384" s="307">
        <v>0</v>
      </c>
      <c r="K384" s="307">
        <v>83.3</v>
      </c>
      <c r="L384" s="307">
        <v>0</v>
      </c>
      <c r="M384" s="348"/>
      <c r="N384" s="348"/>
      <c r="O384" s="348"/>
      <c r="P384" s="518"/>
      <c r="Q384" s="514"/>
      <c r="R384" s="514"/>
      <c r="S384" s="522"/>
      <c r="T384" s="313"/>
      <c r="U384" s="313"/>
      <c r="V384" s="313"/>
      <c r="W384" s="313"/>
      <c r="X384" s="313"/>
      <c r="Y384" s="312"/>
      <c r="Z384" s="312"/>
      <c r="AA384" s="313"/>
      <c r="AB384" s="313"/>
      <c r="AC384" s="313"/>
      <c r="AD384" s="313"/>
      <c r="AE384" s="312"/>
      <c r="AF384" s="314"/>
    </row>
    <row r="385" spans="1:32" ht="60" customHeight="1" x14ac:dyDescent="0.25">
      <c r="A385" s="349"/>
      <c r="B385" s="348"/>
      <c r="C385" s="512"/>
      <c r="D385" s="304">
        <v>55</v>
      </c>
      <c r="E385" s="305">
        <v>282</v>
      </c>
      <c r="F385" s="30" t="s">
        <v>1605</v>
      </c>
      <c r="G385" s="30" t="s">
        <v>23</v>
      </c>
      <c r="H385" s="306">
        <v>6.1</v>
      </c>
      <c r="I385" s="307">
        <v>6.1</v>
      </c>
      <c r="J385" s="307">
        <v>0</v>
      </c>
      <c r="K385" s="307">
        <v>6.1</v>
      </c>
      <c r="L385" s="307">
        <v>0</v>
      </c>
      <c r="M385" s="348"/>
      <c r="N385" s="348"/>
      <c r="O385" s="348"/>
      <c r="P385" s="518"/>
      <c r="Q385" s="514"/>
      <c r="R385" s="514"/>
      <c r="S385" s="522"/>
      <c r="T385" s="313"/>
      <c r="U385" s="313"/>
      <c r="V385" s="313"/>
      <c r="W385" s="313"/>
      <c r="X385" s="313"/>
      <c r="Y385" s="312"/>
      <c r="Z385" s="312"/>
      <c r="AA385" s="313"/>
      <c r="AB385" s="313"/>
      <c r="AC385" s="313"/>
      <c r="AD385" s="313"/>
      <c r="AE385" s="312"/>
      <c r="AF385" s="314"/>
    </row>
    <row r="386" spans="1:32" ht="60" customHeight="1" x14ac:dyDescent="0.25">
      <c r="A386" s="349"/>
      <c r="B386" s="348"/>
      <c r="C386" s="512"/>
      <c r="D386" s="304">
        <v>55</v>
      </c>
      <c r="E386" s="305">
        <v>281</v>
      </c>
      <c r="F386" s="30" t="s">
        <v>1605</v>
      </c>
      <c r="G386" s="30" t="s">
        <v>23</v>
      </c>
      <c r="H386" s="306">
        <v>213.1</v>
      </c>
      <c r="I386" s="307">
        <v>213.1</v>
      </c>
      <c r="J386" s="307">
        <v>0</v>
      </c>
      <c r="K386" s="307">
        <v>213.1</v>
      </c>
      <c r="L386" s="307">
        <v>0</v>
      </c>
      <c r="M386" s="348"/>
      <c r="N386" s="348"/>
      <c r="O386" s="348"/>
      <c r="P386" s="518"/>
      <c r="Q386" s="514"/>
      <c r="R386" s="514"/>
      <c r="S386" s="522"/>
      <c r="T386" s="313"/>
      <c r="U386" s="313"/>
      <c r="V386" s="313"/>
      <c r="W386" s="313"/>
      <c r="X386" s="313"/>
      <c r="Y386" s="312"/>
      <c r="Z386" s="312"/>
      <c r="AA386" s="313"/>
      <c r="AB386" s="313"/>
      <c r="AC386" s="313"/>
      <c r="AD386" s="313"/>
      <c r="AE386" s="312"/>
      <c r="AF386" s="314"/>
    </row>
    <row r="387" spans="1:32" ht="60" customHeight="1" x14ac:dyDescent="0.25">
      <c r="A387" s="349"/>
      <c r="B387" s="348"/>
      <c r="C387" s="512" t="s">
        <v>1617</v>
      </c>
      <c r="D387" s="304">
        <v>55</v>
      </c>
      <c r="E387" s="305">
        <v>278</v>
      </c>
      <c r="F387" s="30" t="s">
        <v>1605</v>
      </c>
      <c r="G387" s="30" t="s">
        <v>23</v>
      </c>
      <c r="H387" s="306">
        <v>251.3</v>
      </c>
      <c r="I387" s="307">
        <v>251.3</v>
      </c>
      <c r="J387" s="307">
        <v>0</v>
      </c>
      <c r="K387" s="307">
        <v>251.3</v>
      </c>
      <c r="L387" s="307">
        <v>0</v>
      </c>
      <c r="M387" s="348"/>
      <c r="N387" s="348"/>
      <c r="O387" s="348"/>
      <c r="P387" s="518"/>
      <c r="Q387" s="514"/>
      <c r="R387" s="514"/>
      <c r="S387" s="522"/>
      <c r="T387" s="313"/>
      <c r="U387" s="313"/>
      <c r="V387" s="313"/>
      <c r="W387" s="313"/>
      <c r="X387" s="313"/>
      <c r="Y387" s="312"/>
      <c r="Z387" s="312"/>
      <c r="AA387" s="313"/>
      <c r="AB387" s="313"/>
      <c r="AC387" s="313"/>
      <c r="AD387" s="313"/>
      <c r="AE387" s="312"/>
      <c r="AF387" s="314"/>
    </row>
    <row r="388" spans="1:32" ht="60" customHeight="1" x14ac:dyDescent="0.25">
      <c r="A388" s="349"/>
      <c r="B388" s="348"/>
      <c r="C388" s="512"/>
      <c r="D388" s="304">
        <v>55</v>
      </c>
      <c r="E388" s="305">
        <v>279</v>
      </c>
      <c r="F388" s="30" t="s">
        <v>1605</v>
      </c>
      <c r="G388" s="30" t="s">
        <v>23</v>
      </c>
      <c r="H388" s="306">
        <v>115.1</v>
      </c>
      <c r="I388" s="307">
        <v>115.1</v>
      </c>
      <c r="J388" s="307">
        <v>0</v>
      </c>
      <c r="K388" s="307">
        <v>115.1</v>
      </c>
      <c r="L388" s="307">
        <v>0</v>
      </c>
      <c r="M388" s="348"/>
      <c r="N388" s="348"/>
      <c r="O388" s="348"/>
      <c r="P388" s="518"/>
      <c r="Q388" s="514"/>
      <c r="R388" s="514"/>
      <c r="S388" s="522"/>
      <c r="T388" s="313"/>
      <c r="U388" s="313"/>
      <c r="V388" s="313"/>
      <c r="W388" s="313"/>
      <c r="X388" s="313"/>
      <c r="Y388" s="312"/>
      <c r="Z388" s="312"/>
      <c r="AA388" s="313"/>
      <c r="AB388" s="313"/>
      <c r="AC388" s="313"/>
      <c r="AD388" s="313"/>
      <c r="AE388" s="312"/>
      <c r="AF388" s="314"/>
    </row>
    <row r="389" spans="1:32" ht="60" customHeight="1" x14ac:dyDescent="0.25">
      <c r="A389" s="349"/>
      <c r="B389" s="348"/>
      <c r="C389" s="512"/>
      <c r="D389" s="304">
        <v>55</v>
      </c>
      <c r="E389" s="305">
        <v>280</v>
      </c>
      <c r="F389" s="30" t="s">
        <v>1605</v>
      </c>
      <c r="G389" s="30" t="s">
        <v>23</v>
      </c>
      <c r="H389" s="306">
        <v>16.7</v>
      </c>
      <c r="I389" s="307">
        <v>16.7</v>
      </c>
      <c r="J389" s="307">
        <v>0</v>
      </c>
      <c r="K389" s="307">
        <v>16.7</v>
      </c>
      <c r="L389" s="307">
        <v>0</v>
      </c>
      <c r="M389" s="348"/>
      <c r="N389" s="348"/>
      <c r="O389" s="348"/>
      <c r="P389" s="518"/>
      <c r="Q389" s="514"/>
      <c r="R389" s="514"/>
      <c r="S389" s="522"/>
      <c r="T389" s="313"/>
      <c r="U389" s="313"/>
      <c r="V389" s="313"/>
      <c r="W389" s="313"/>
      <c r="X389" s="313"/>
      <c r="Y389" s="312"/>
      <c r="Z389" s="312"/>
      <c r="AA389" s="313"/>
      <c r="AB389" s="313"/>
      <c r="AC389" s="313"/>
      <c r="AD389" s="313"/>
      <c r="AE389" s="312"/>
      <c r="AF389" s="314"/>
    </row>
    <row r="390" spans="1:32" ht="60" customHeight="1" x14ac:dyDescent="0.25">
      <c r="A390" s="349"/>
      <c r="B390" s="348"/>
      <c r="C390" s="308" t="s">
        <v>1612</v>
      </c>
      <c r="D390" s="304">
        <v>56</v>
      </c>
      <c r="E390" s="305">
        <v>734</v>
      </c>
      <c r="F390" s="30" t="s">
        <v>1605</v>
      </c>
      <c r="G390" s="30" t="s">
        <v>23</v>
      </c>
      <c r="H390" s="306">
        <v>239</v>
      </c>
      <c r="I390" s="307">
        <v>57.7</v>
      </c>
      <c r="J390" s="307">
        <v>0</v>
      </c>
      <c r="K390" s="307">
        <v>57.7</v>
      </c>
      <c r="L390" s="307">
        <v>181.3</v>
      </c>
      <c r="M390" s="348"/>
      <c r="N390" s="348"/>
      <c r="O390" s="348"/>
      <c r="P390" s="518"/>
      <c r="Q390" s="514"/>
      <c r="R390" s="514"/>
      <c r="S390" s="522"/>
      <c r="T390" s="313"/>
      <c r="U390" s="313"/>
      <c r="V390" s="313"/>
      <c r="W390" s="313"/>
      <c r="X390" s="313"/>
      <c r="Y390" s="312"/>
      <c r="Z390" s="312"/>
      <c r="AA390" s="313"/>
      <c r="AB390" s="313"/>
      <c r="AC390" s="313"/>
      <c r="AD390" s="313"/>
      <c r="AE390" s="312"/>
      <c r="AF390" s="314"/>
    </row>
    <row r="391" spans="1:32" ht="60" customHeight="1" x14ac:dyDescent="0.25">
      <c r="A391" s="349"/>
      <c r="B391" s="348"/>
      <c r="C391" s="308" t="s">
        <v>1610</v>
      </c>
      <c r="D391" s="304">
        <v>55</v>
      </c>
      <c r="E391" s="305">
        <v>339</v>
      </c>
      <c r="F391" s="30" t="s">
        <v>1605</v>
      </c>
      <c r="G391" s="30" t="s">
        <v>23</v>
      </c>
      <c r="H391" s="306">
        <v>70.599999999999994</v>
      </c>
      <c r="I391" s="307">
        <v>70.599999999999994</v>
      </c>
      <c r="J391" s="307">
        <v>0</v>
      </c>
      <c r="K391" s="307">
        <v>70.599999999999994</v>
      </c>
      <c r="L391" s="307">
        <v>0</v>
      </c>
      <c r="M391" s="348"/>
      <c r="N391" s="348"/>
      <c r="O391" s="348"/>
      <c r="P391" s="518"/>
      <c r="Q391" s="514"/>
      <c r="R391" s="514"/>
      <c r="S391" s="522"/>
      <c r="T391" s="313"/>
      <c r="U391" s="313"/>
      <c r="V391" s="313"/>
      <c r="W391" s="313"/>
      <c r="X391" s="313"/>
      <c r="Y391" s="312"/>
      <c r="Z391" s="312"/>
      <c r="AA391" s="313"/>
      <c r="AB391" s="313"/>
      <c r="AC391" s="313"/>
      <c r="AD391" s="313"/>
      <c r="AE391" s="312"/>
      <c r="AF391" s="314"/>
    </row>
    <row r="392" spans="1:32" ht="60" customHeight="1" x14ac:dyDescent="0.25">
      <c r="A392" s="349"/>
      <c r="B392" s="348"/>
      <c r="C392" s="308" t="s">
        <v>1610</v>
      </c>
      <c r="D392" s="304">
        <v>55</v>
      </c>
      <c r="E392" s="305">
        <v>337</v>
      </c>
      <c r="F392" s="30" t="s">
        <v>1605</v>
      </c>
      <c r="G392" s="30" t="s">
        <v>23</v>
      </c>
      <c r="H392" s="306">
        <v>20.3</v>
      </c>
      <c r="I392" s="307">
        <v>20.3</v>
      </c>
      <c r="J392" s="307">
        <v>0</v>
      </c>
      <c r="K392" s="307">
        <v>20.3</v>
      </c>
      <c r="L392" s="307">
        <v>0</v>
      </c>
      <c r="M392" s="348"/>
      <c r="N392" s="348"/>
      <c r="O392" s="348"/>
      <c r="P392" s="518"/>
      <c r="Q392" s="514"/>
      <c r="R392" s="514"/>
      <c r="S392" s="522"/>
      <c r="T392" s="313"/>
      <c r="U392" s="313"/>
      <c r="V392" s="313"/>
      <c r="W392" s="313"/>
      <c r="X392" s="313"/>
      <c r="Y392" s="312"/>
      <c r="Z392" s="312"/>
      <c r="AA392" s="313"/>
      <c r="AB392" s="313"/>
      <c r="AC392" s="313"/>
      <c r="AD392" s="313"/>
      <c r="AE392" s="312"/>
      <c r="AF392" s="314"/>
    </row>
    <row r="393" spans="1:32" ht="60" customHeight="1" x14ac:dyDescent="0.25">
      <c r="A393" s="349"/>
      <c r="B393" s="348"/>
      <c r="C393" s="512" t="s">
        <v>1615</v>
      </c>
      <c r="D393" s="304">
        <v>63</v>
      </c>
      <c r="E393" s="305">
        <v>109</v>
      </c>
      <c r="F393" s="30" t="s">
        <v>1605</v>
      </c>
      <c r="G393" s="30" t="s">
        <v>23</v>
      </c>
      <c r="H393" s="306">
        <v>73.3</v>
      </c>
      <c r="I393" s="307">
        <v>73.3</v>
      </c>
      <c r="J393" s="307">
        <v>0</v>
      </c>
      <c r="K393" s="307">
        <v>73.3</v>
      </c>
      <c r="L393" s="307">
        <v>0</v>
      </c>
      <c r="M393" s="348"/>
      <c r="N393" s="348"/>
      <c r="O393" s="348"/>
      <c r="P393" s="518"/>
      <c r="Q393" s="514"/>
      <c r="R393" s="514"/>
      <c r="S393" s="522"/>
      <c r="T393" s="313"/>
      <c r="U393" s="313"/>
      <c r="V393" s="313"/>
      <c r="W393" s="313"/>
      <c r="X393" s="313"/>
      <c r="Y393" s="312"/>
      <c r="Z393" s="312"/>
      <c r="AA393" s="313"/>
      <c r="AB393" s="313"/>
      <c r="AC393" s="313"/>
      <c r="AD393" s="313"/>
      <c r="AE393" s="312"/>
      <c r="AF393" s="314"/>
    </row>
    <row r="394" spans="1:32" ht="60" customHeight="1" x14ac:dyDescent="0.25">
      <c r="A394" s="349"/>
      <c r="B394" s="348"/>
      <c r="C394" s="512"/>
      <c r="D394" s="304">
        <v>63</v>
      </c>
      <c r="E394" s="305">
        <v>107</v>
      </c>
      <c r="F394" s="30" t="s">
        <v>1605</v>
      </c>
      <c r="G394" s="30" t="s">
        <v>23</v>
      </c>
      <c r="H394" s="306">
        <v>95.3</v>
      </c>
      <c r="I394" s="307">
        <v>95.3</v>
      </c>
      <c r="J394" s="307">
        <v>0</v>
      </c>
      <c r="K394" s="307">
        <v>95.3</v>
      </c>
      <c r="L394" s="307">
        <v>0</v>
      </c>
      <c r="M394" s="348"/>
      <c r="N394" s="348"/>
      <c r="O394" s="348"/>
      <c r="P394" s="518"/>
      <c r="Q394" s="514"/>
      <c r="R394" s="514"/>
      <c r="S394" s="522"/>
      <c r="T394" s="313"/>
      <c r="U394" s="313"/>
      <c r="V394" s="313"/>
      <c r="W394" s="313"/>
      <c r="X394" s="313"/>
      <c r="Y394" s="312"/>
      <c r="Z394" s="312"/>
      <c r="AA394" s="313"/>
      <c r="AB394" s="313"/>
      <c r="AC394" s="313"/>
      <c r="AD394" s="313"/>
      <c r="AE394" s="312"/>
      <c r="AF394" s="314"/>
    </row>
    <row r="395" spans="1:32" ht="60" customHeight="1" x14ac:dyDescent="0.25">
      <c r="A395" s="349"/>
      <c r="B395" s="348"/>
      <c r="C395" s="308" t="s">
        <v>1615</v>
      </c>
      <c r="D395" s="304">
        <v>63</v>
      </c>
      <c r="E395" s="305">
        <v>116</v>
      </c>
      <c r="F395" s="30" t="s">
        <v>1605</v>
      </c>
      <c r="G395" s="30" t="s">
        <v>23</v>
      </c>
      <c r="H395" s="306">
        <v>140.4</v>
      </c>
      <c r="I395" s="307">
        <v>140.4</v>
      </c>
      <c r="J395" s="307">
        <v>0</v>
      </c>
      <c r="K395" s="307">
        <v>140.4</v>
      </c>
      <c r="L395" s="307">
        <v>0</v>
      </c>
      <c r="M395" s="348"/>
      <c r="N395" s="348"/>
      <c r="O395" s="348"/>
      <c r="P395" s="518"/>
      <c r="Q395" s="514"/>
      <c r="R395" s="514"/>
      <c r="S395" s="522"/>
      <c r="T395" s="313"/>
      <c r="U395" s="313"/>
      <c r="V395" s="313"/>
      <c r="W395" s="313"/>
      <c r="X395" s="313"/>
      <c r="Y395" s="312"/>
      <c r="Z395" s="312"/>
      <c r="AA395" s="313"/>
      <c r="AB395" s="313"/>
      <c r="AC395" s="313"/>
      <c r="AD395" s="313"/>
      <c r="AE395" s="312"/>
      <c r="AF395" s="314"/>
    </row>
    <row r="396" spans="1:32" ht="60" customHeight="1" x14ac:dyDescent="0.25">
      <c r="A396" s="349"/>
      <c r="B396" s="348"/>
      <c r="C396" s="308" t="s">
        <v>1615</v>
      </c>
      <c r="D396" s="304">
        <v>63</v>
      </c>
      <c r="E396" s="305">
        <v>171</v>
      </c>
      <c r="F396" s="30" t="s">
        <v>1605</v>
      </c>
      <c r="G396" s="30" t="s">
        <v>23</v>
      </c>
      <c r="H396" s="306">
        <v>102.1</v>
      </c>
      <c r="I396" s="307">
        <v>102.1</v>
      </c>
      <c r="J396" s="307">
        <v>0</v>
      </c>
      <c r="K396" s="307">
        <v>102.1</v>
      </c>
      <c r="L396" s="307">
        <v>0</v>
      </c>
      <c r="M396" s="348"/>
      <c r="N396" s="348"/>
      <c r="O396" s="348"/>
      <c r="P396" s="518"/>
      <c r="Q396" s="514"/>
      <c r="R396" s="514"/>
      <c r="S396" s="522"/>
      <c r="T396" s="313"/>
      <c r="U396" s="313"/>
      <c r="V396" s="313"/>
      <c r="W396" s="313"/>
      <c r="X396" s="313"/>
      <c r="Y396" s="312"/>
      <c r="Z396" s="312"/>
      <c r="AA396" s="313"/>
      <c r="AB396" s="313"/>
      <c r="AC396" s="313"/>
      <c r="AD396" s="313"/>
      <c r="AE396" s="312"/>
      <c r="AF396" s="314"/>
    </row>
    <row r="397" spans="1:32" ht="60" customHeight="1" x14ac:dyDescent="0.25">
      <c r="A397" s="349"/>
      <c r="B397" s="348"/>
      <c r="C397" s="308"/>
      <c r="D397" s="304">
        <v>63</v>
      </c>
      <c r="E397" s="305">
        <v>6</v>
      </c>
      <c r="F397" s="30" t="s">
        <v>1605</v>
      </c>
      <c r="G397" s="30" t="s">
        <v>23</v>
      </c>
      <c r="H397" s="306">
        <v>61.3</v>
      </c>
      <c r="I397" s="307">
        <v>35.1</v>
      </c>
      <c r="J397" s="307">
        <v>0</v>
      </c>
      <c r="K397" s="307">
        <v>35.1</v>
      </c>
      <c r="L397" s="307">
        <v>26.199999999999996</v>
      </c>
      <c r="M397" s="348"/>
      <c r="N397" s="348"/>
      <c r="O397" s="348"/>
      <c r="P397" s="519"/>
      <c r="Q397" s="520"/>
      <c r="R397" s="520"/>
      <c r="S397" s="523"/>
      <c r="T397" s="313"/>
      <c r="U397" s="313"/>
      <c r="V397" s="313"/>
      <c r="W397" s="313"/>
      <c r="X397" s="313"/>
      <c r="Y397" s="312"/>
      <c r="Z397" s="312"/>
      <c r="AA397" s="313"/>
      <c r="AB397" s="313"/>
      <c r="AC397" s="313"/>
      <c r="AD397" s="313"/>
      <c r="AE397" s="312"/>
      <c r="AF397" s="314"/>
    </row>
    <row r="398" spans="1:32" ht="60" customHeight="1" x14ac:dyDescent="0.25">
      <c r="A398" s="349">
        <v>43</v>
      </c>
      <c r="B398" s="348" t="s">
        <v>1790</v>
      </c>
      <c r="C398" s="512" t="s">
        <v>33</v>
      </c>
      <c r="D398" s="304">
        <v>54</v>
      </c>
      <c r="E398" s="305">
        <v>143</v>
      </c>
      <c r="F398" s="30" t="s">
        <v>1605</v>
      </c>
      <c r="G398" s="30" t="s">
        <v>23</v>
      </c>
      <c r="H398" s="306">
        <v>118.9</v>
      </c>
      <c r="I398" s="307">
        <v>118.9</v>
      </c>
      <c r="J398" s="307">
        <v>0</v>
      </c>
      <c r="K398" s="307">
        <v>118.9</v>
      </c>
      <c r="L398" s="307">
        <v>0</v>
      </c>
      <c r="M398" s="348" t="s">
        <v>260</v>
      </c>
      <c r="N398" s="348" t="s">
        <v>1791</v>
      </c>
      <c r="O398" s="348" t="s">
        <v>1608</v>
      </c>
      <c r="P398" s="517">
        <v>1934.7</v>
      </c>
      <c r="Q398" s="513">
        <v>619.1</v>
      </c>
      <c r="R398" s="513">
        <v>1315.6</v>
      </c>
      <c r="S398" s="521"/>
      <c r="T398" s="313"/>
      <c r="U398" s="313"/>
      <c r="V398" s="313"/>
      <c r="W398" s="313"/>
      <c r="X398" s="313"/>
      <c r="Y398" s="312"/>
      <c r="Z398" s="312"/>
      <c r="AA398" s="313"/>
      <c r="AB398" s="313"/>
      <c r="AC398" s="313"/>
      <c r="AD398" s="313"/>
      <c r="AE398" s="312"/>
      <c r="AF398" s="314"/>
    </row>
    <row r="399" spans="1:32" ht="60" customHeight="1" x14ac:dyDescent="0.25">
      <c r="A399" s="349"/>
      <c r="B399" s="348"/>
      <c r="C399" s="512"/>
      <c r="D399" s="304">
        <v>54</v>
      </c>
      <c r="E399" s="305">
        <v>179</v>
      </c>
      <c r="F399" s="30" t="s">
        <v>1605</v>
      </c>
      <c r="G399" s="30" t="s">
        <v>23</v>
      </c>
      <c r="H399" s="306">
        <v>20.399999999999999</v>
      </c>
      <c r="I399" s="307">
        <v>20.399999999999999</v>
      </c>
      <c r="J399" s="307">
        <v>0</v>
      </c>
      <c r="K399" s="307">
        <v>20.399999999999999</v>
      </c>
      <c r="L399" s="307">
        <v>0</v>
      </c>
      <c r="M399" s="348"/>
      <c r="N399" s="348"/>
      <c r="O399" s="348"/>
      <c r="P399" s="518"/>
      <c r="Q399" s="514"/>
      <c r="R399" s="514"/>
      <c r="S399" s="522"/>
      <c r="T399" s="313"/>
      <c r="U399" s="313"/>
      <c r="V399" s="313"/>
      <c r="W399" s="313"/>
      <c r="X399" s="313"/>
      <c r="Y399" s="312"/>
      <c r="Z399" s="312"/>
      <c r="AA399" s="313"/>
      <c r="AB399" s="313"/>
      <c r="AC399" s="313"/>
      <c r="AD399" s="313"/>
      <c r="AE399" s="312"/>
      <c r="AF399" s="314"/>
    </row>
    <row r="400" spans="1:32" ht="60" customHeight="1" x14ac:dyDescent="0.25">
      <c r="A400" s="349"/>
      <c r="B400" s="348"/>
      <c r="C400" s="512" t="s">
        <v>1612</v>
      </c>
      <c r="D400" s="304">
        <v>55</v>
      </c>
      <c r="E400" s="305">
        <v>502</v>
      </c>
      <c r="F400" s="30" t="s">
        <v>1605</v>
      </c>
      <c r="G400" s="30" t="s">
        <v>23</v>
      </c>
      <c r="H400" s="306">
        <v>31.4</v>
      </c>
      <c r="I400" s="307">
        <v>31.4</v>
      </c>
      <c r="J400" s="307">
        <v>0</v>
      </c>
      <c r="K400" s="307">
        <v>31.4</v>
      </c>
      <c r="L400" s="307">
        <v>0</v>
      </c>
      <c r="M400" s="348"/>
      <c r="N400" s="348"/>
      <c r="O400" s="348"/>
      <c r="P400" s="518"/>
      <c r="Q400" s="514"/>
      <c r="R400" s="514"/>
      <c r="S400" s="522"/>
      <c r="T400" s="313"/>
      <c r="U400" s="313"/>
      <c r="V400" s="313"/>
      <c r="W400" s="313"/>
      <c r="X400" s="313"/>
      <c r="Y400" s="312"/>
      <c r="Z400" s="312"/>
      <c r="AA400" s="313"/>
      <c r="AB400" s="313"/>
      <c r="AC400" s="313"/>
      <c r="AD400" s="313"/>
      <c r="AE400" s="312"/>
      <c r="AF400" s="314"/>
    </row>
    <row r="401" spans="1:32" ht="60" customHeight="1" x14ac:dyDescent="0.25">
      <c r="A401" s="349"/>
      <c r="B401" s="348"/>
      <c r="C401" s="512"/>
      <c r="D401" s="304">
        <v>55</v>
      </c>
      <c r="E401" s="305">
        <v>501</v>
      </c>
      <c r="F401" s="30" t="s">
        <v>1605</v>
      </c>
      <c r="G401" s="30" t="s">
        <v>23</v>
      </c>
      <c r="H401" s="306">
        <v>34.299999999999997</v>
      </c>
      <c r="I401" s="307">
        <v>34.299999999999997</v>
      </c>
      <c r="J401" s="307">
        <v>0</v>
      </c>
      <c r="K401" s="307">
        <v>34.299999999999997</v>
      </c>
      <c r="L401" s="307">
        <v>0</v>
      </c>
      <c r="M401" s="348"/>
      <c r="N401" s="348"/>
      <c r="O401" s="348"/>
      <c r="P401" s="518"/>
      <c r="Q401" s="514"/>
      <c r="R401" s="514"/>
      <c r="S401" s="522"/>
      <c r="T401" s="313"/>
      <c r="U401" s="313"/>
      <c r="V401" s="313"/>
      <c r="W401" s="313"/>
      <c r="X401" s="313"/>
      <c r="Y401" s="312"/>
      <c r="Z401" s="312"/>
      <c r="AA401" s="313"/>
      <c r="AB401" s="313"/>
      <c r="AC401" s="313"/>
      <c r="AD401" s="313"/>
      <c r="AE401" s="312"/>
      <c r="AF401" s="314"/>
    </row>
    <row r="402" spans="1:32" ht="60" customHeight="1" x14ac:dyDescent="0.25">
      <c r="A402" s="349"/>
      <c r="B402" s="348"/>
      <c r="C402" s="308" t="s">
        <v>33</v>
      </c>
      <c r="D402" s="304">
        <v>54</v>
      </c>
      <c r="E402" s="305">
        <v>163</v>
      </c>
      <c r="F402" s="30" t="s">
        <v>1605</v>
      </c>
      <c r="G402" s="30" t="s">
        <v>23</v>
      </c>
      <c r="H402" s="306">
        <v>91</v>
      </c>
      <c r="I402" s="307">
        <v>91</v>
      </c>
      <c r="J402" s="307">
        <v>0</v>
      </c>
      <c r="K402" s="307">
        <v>91</v>
      </c>
      <c r="L402" s="307">
        <v>0</v>
      </c>
      <c r="M402" s="348"/>
      <c r="N402" s="348"/>
      <c r="O402" s="348"/>
      <c r="P402" s="518"/>
      <c r="Q402" s="514"/>
      <c r="R402" s="514"/>
      <c r="S402" s="522"/>
      <c r="T402" s="313"/>
      <c r="U402" s="313"/>
      <c r="V402" s="313"/>
      <c r="W402" s="313"/>
      <c r="X402" s="313"/>
      <c r="Y402" s="312"/>
      <c r="Z402" s="312">
        <v>8</v>
      </c>
      <c r="AA402" s="313">
        <v>240</v>
      </c>
      <c r="AB402" s="313">
        <v>91</v>
      </c>
      <c r="AC402" s="313">
        <v>149</v>
      </c>
      <c r="AD402" s="313" t="s">
        <v>24</v>
      </c>
      <c r="AE402" s="312"/>
      <c r="AF402" s="314"/>
    </row>
    <row r="403" spans="1:32" ht="60" customHeight="1" x14ac:dyDescent="0.25">
      <c r="A403" s="349"/>
      <c r="B403" s="348"/>
      <c r="C403" s="308" t="s">
        <v>1615</v>
      </c>
      <c r="D403" s="304">
        <v>63</v>
      </c>
      <c r="E403" s="305">
        <v>57</v>
      </c>
      <c r="F403" s="30" t="s">
        <v>1605</v>
      </c>
      <c r="G403" s="30" t="s">
        <v>23</v>
      </c>
      <c r="H403" s="306">
        <v>130.69999999999999</v>
      </c>
      <c r="I403" s="307">
        <v>130.69999999999999</v>
      </c>
      <c r="J403" s="307">
        <v>0</v>
      </c>
      <c r="K403" s="307">
        <v>130.69999999999999</v>
      </c>
      <c r="L403" s="307">
        <v>0</v>
      </c>
      <c r="M403" s="348"/>
      <c r="N403" s="348"/>
      <c r="O403" s="348"/>
      <c r="P403" s="518"/>
      <c r="Q403" s="514"/>
      <c r="R403" s="514"/>
      <c r="S403" s="522"/>
      <c r="T403" s="313"/>
      <c r="U403" s="313"/>
      <c r="V403" s="313"/>
      <c r="W403" s="313"/>
      <c r="X403" s="313"/>
      <c r="Y403" s="312"/>
      <c r="Z403" s="312">
        <v>8</v>
      </c>
      <c r="AA403" s="313">
        <v>240</v>
      </c>
      <c r="AB403" s="313">
        <v>130.69999999999999</v>
      </c>
      <c r="AC403" s="313">
        <v>109.30000000000001</v>
      </c>
      <c r="AD403" s="313" t="s">
        <v>24</v>
      </c>
      <c r="AE403" s="312"/>
      <c r="AF403" s="314"/>
    </row>
    <row r="404" spans="1:32" ht="60" customHeight="1" x14ac:dyDescent="0.25">
      <c r="A404" s="349"/>
      <c r="B404" s="348"/>
      <c r="C404" s="512" t="s">
        <v>1615</v>
      </c>
      <c r="D404" s="304">
        <v>63</v>
      </c>
      <c r="E404" s="305">
        <v>105</v>
      </c>
      <c r="F404" s="30" t="s">
        <v>1605</v>
      </c>
      <c r="G404" s="30" t="s">
        <v>23</v>
      </c>
      <c r="H404" s="306">
        <v>15.7</v>
      </c>
      <c r="I404" s="307">
        <v>15.7</v>
      </c>
      <c r="J404" s="307">
        <v>0</v>
      </c>
      <c r="K404" s="307">
        <v>15.7</v>
      </c>
      <c r="L404" s="307">
        <v>0</v>
      </c>
      <c r="M404" s="348"/>
      <c r="N404" s="348"/>
      <c r="O404" s="348"/>
      <c r="P404" s="518"/>
      <c r="Q404" s="514"/>
      <c r="R404" s="514"/>
      <c r="S404" s="522"/>
      <c r="T404" s="313"/>
      <c r="U404" s="313"/>
      <c r="V404" s="313"/>
      <c r="W404" s="313"/>
      <c r="X404" s="313"/>
      <c r="Y404" s="312"/>
      <c r="Z404" s="312">
        <v>8</v>
      </c>
      <c r="AA404" s="313">
        <v>240</v>
      </c>
      <c r="AB404" s="313">
        <v>15.7</v>
      </c>
      <c r="AC404" s="313">
        <v>224.3</v>
      </c>
      <c r="AD404" s="313" t="s">
        <v>24</v>
      </c>
      <c r="AE404" s="312"/>
      <c r="AF404" s="314"/>
    </row>
    <row r="405" spans="1:32" ht="60" customHeight="1" x14ac:dyDescent="0.25">
      <c r="A405" s="349"/>
      <c r="B405" s="348"/>
      <c r="C405" s="512"/>
      <c r="D405" s="304">
        <v>63</v>
      </c>
      <c r="E405" s="305">
        <v>103</v>
      </c>
      <c r="F405" s="30" t="s">
        <v>1605</v>
      </c>
      <c r="G405" s="30" t="s">
        <v>23</v>
      </c>
      <c r="H405" s="306">
        <v>43.3</v>
      </c>
      <c r="I405" s="307">
        <v>43.3</v>
      </c>
      <c r="J405" s="307">
        <v>0</v>
      </c>
      <c r="K405" s="307">
        <v>43.3</v>
      </c>
      <c r="L405" s="307">
        <v>0</v>
      </c>
      <c r="M405" s="348"/>
      <c r="N405" s="348"/>
      <c r="O405" s="348"/>
      <c r="P405" s="518"/>
      <c r="Q405" s="514"/>
      <c r="R405" s="514"/>
      <c r="S405" s="522"/>
      <c r="T405" s="313"/>
      <c r="U405" s="313"/>
      <c r="V405" s="313"/>
      <c r="W405" s="313"/>
      <c r="X405" s="313"/>
      <c r="Y405" s="312"/>
      <c r="Z405" s="312">
        <v>8</v>
      </c>
      <c r="AA405" s="313">
        <v>240</v>
      </c>
      <c r="AB405" s="313">
        <v>43.3</v>
      </c>
      <c r="AC405" s="313">
        <v>196.7</v>
      </c>
      <c r="AD405" s="313" t="s">
        <v>24</v>
      </c>
      <c r="AE405" s="312"/>
      <c r="AF405" s="314"/>
    </row>
    <row r="406" spans="1:32" ht="60" customHeight="1" x14ac:dyDescent="0.25">
      <c r="A406" s="349"/>
      <c r="B406" s="348"/>
      <c r="C406" s="308" t="s">
        <v>1614</v>
      </c>
      <c r="D406" s="304">
        <v>62</v>
      </c>
      <c r="E406" s="305">
        <v>67</v>
      </c>
      <c r="F406" s="30" t="s">
        <v>1605</v>
      </c>
      <c r="G406" s="30" t="s">
        <v>23</v>
      </c>
      <c r="H406" s="306">
        <v>133.4</v>
      </c>
      <c r="I406" s="307">
        <v>133.4</v>
      </c>
      <c r="J406" s="307">
        <v>0</v>
      </c>
      <c r="K406" s="307">
        <v>133.4</v>
      </c>
      <c r="L406" s="307">
        <v>0</v>
      </c>
      <c r="M406" s="348"/>
      <c r="N406" s="348"/>
      <c r="O406" s="348"/>
      <c r="P406" s="519"/>
      <c r="Q406" s="520"/>
      <c r="R406" s="520"/>
      <c r="S406" s="523"/>
      <c r="T406" s="313"/>
      <c r="U406" s="313"/>
      <c r="V406" s="313"/>
      <c r="W406" s="313"/>
      <c r="X406" s="313"/>
      <c r="Y406" s="312"/>
      <c r="Z406" s="312">
        <v>8</v>
      </c>
      <c r="AA406" s="313">
        <v>240</v>
      </c>
      <c r="AB406" s="313">
        <v>133.4</v>
      </c>
      <c r="AC406" s="313">
        <v>106.6</v>
      </c>
      <c r="AD406" s="313" t="s">
        <v>24</v>
      </c>
      <c r="AE406" s="312"/>
      <c r="AF406" s="314"/>
    </row>
    <row r="407" spans="1:32" ht="60" customHeight="1" x14ac:dyDescent="0.25">
      <c r="A407" s="349">
        <v>44</v>
      </c>
      <c r="B407" s="348" t="s">
        <v>1792</v>
      </c>
      <c r="C407" s="512" t="s">
        <v>1612</v>
      </c>
      <c r="D407" s="304">
        <v>55</v>
      </c>
      <c r="E407" s="305">
        <v>560</v>
      </c>
      <c r="F407" s="30" t="s">
        <v>1605</v>
      </c>
      <c r="G407" s="30" t="s">
        <v>23</v>
      </c>
      <c r="H407" s="306">
        <v>264</v>
      </c>
      <c r="I407" s="307">
        <v>264</v>
      </c>
      <c r="J407" s="307">
        <v>0</v>
      </c>
      <c r="K407" s="307">
        <v>264</v>
      </c>
      <c r="L407" s="307">
        <v>0</v>
      </c>
      <c r="M407" s="348" t="s">
        <v>1793</v>
      </c>
      <c r="N407" s="348" t="s">
        <v>1794</v>
      </c>
      <c r="O407" s="348" t="s">
        <v>1608</v>
      </c>
      <c r="P407" s="517">
        <v>4822</v>
      </c>
      <c r="Q407" s="513">
        <v>1432.4</v>
      </c>
      <c r="R407" s="513">
        <v>3389.6</v>
      </c>
      <c r="S407" s="521"/>
      <c r="T407" s="313"/>
      <c r="U407" s="313"/>
      <c r="V407" s="313"/>
      <c r="W407" s="313"/>
      <c r="X407" s="313"/>
      <c r="Y407" s="312"/>
      <c r="Z407" s="312"/>
      <c r="AA407" s="313"/>
      <c r="AB407" s="313"/>
      <c r="AC407" s="313"/>
      <c r="AD407" s="313"/>
      <c r="AE407" s="312"/>
      <c r="AF407" s="314"/>
    </row>
    <row r="408" spans="1:32" ht="60" customHeight="1" x14ac:dyDescent="0.25">
      <c r="A408" s="349"/>
      <c r="B408" s="348"/>
      <c r="C408" s="512"/>
      <c r="D408" s="304">
        <v>55</v>
      </c>
      <c r="E408" s="305">
        <v>561</v>
      </c>
      <c r="F408" s="30" t="s">
        <v>1605</v>
      </c>
      <c r="G408" s="30" t="s">
        <v>23</v>
      </c>
      <c r="H408" s="306">
        <v>16</v>
      </c>
      <c r="I408" s="307">
        <v>16</v>
      </c>
      <c r="J408" s="307">
        <v>0</v>
      </c>
      <c r="K408" s="307">
        <v>16</v>
      </c>
      <c r="L408" s="307">
        <v>0</v>
      </c>
      <c r="M408" s="348"/>
      <c r="N408" s="348"/>
      <c r="O408" s="348"/>
      <c r="P408" s="518"/>
      <c r="Q408" s="514"/>
      <c r="R408" s="514"/>
      <c r="S408" s="522"/>
      <c r="T408" s="313"/>
      <c r="U408" s="313"/>
      <c r="V408" s="313"/>
      <c r="W408" s="313"/>
      <c r="X408" s="313"/>
      <c r="Y408" s="312"/>
      <c r="Z408" s="312"/>
      <c r="AA408" s="313"/>
      <c r="AB408" s="313"/>
      <c r="AC408" s="313"/>
      <c r="AD408" s="313"/>
      <c r="AE408" s="312"/>
      <c r="AF408" s="314"/>
    </row>
    <row r="409" spans="1:32" ht="60" customHeight="1" x14ac:dyDescent="0.25">
      <c r="A409" s="349"/>
      <c r="B409" s="348"/>
      <c r="C409" s="512" t="s">
        <v>1614</v>
      </c>
      <c r="D409" s="304">
        <v>62</v>
      </c>
      <c r="E409" s="305">
        <v>6</v>
      </c>
      <c r="F409" s="30" t="s">
        <v>1605</v>
      </c>
      <c r="G409" s="30" t="s">
        <v>23</v>
      </c>
      <c r="H409" s="306">
        <v>448.5</v>
      </c>
      <c r="I409" s="307">
        <v>448.5</v>
      </c>
      <c r="J409" s="307">
        <v>0</v>
      </c>
      <c r="K409" s="307">
        <v>448.5</v>
      </c>
      <c r="L409" s="307">
        <v>0</v>
      </c>
      <c r="M409" s="348"/>
      <c r="N409" s="348"/>
      <c r="O409" s="348"/>
      <c r="P409" s="518"/>
      <c r="Q409" s="514"/>
      <c r="R409" s="514"/>
      <c r="S409" s="522"/>
      <c r="T409" s="313"/>
      <c r="U409" s="313"/>
      <c r="V409" s="313"/>
      <c r="W409" s="313"/>
      <c r="X409" s="313"/>
      <c r="Y409" s="312"/>
      <c r="Z409" s="312"/>
      <c r="AA409" s="313"/>
      <c r="AB409" s="313"/>
      <c r="AC409" s="313"/>
      <c r="AD409" s="313"/>
      <c r="AE409" s="312"/>
      <c r="AF409" s="314"/>
    </row>
    <row r="410" spans="1:32" ht="60" customHeight="1" x14ac:dyDescent="0.25">
      <c r="A410" s="349"/>
      <c r="B410" s="348"/>
      <c r="C410" s="512"/>
      <c r="D410" s="304">
        <v>62</v>
      </c>
      <c r="E410" s="305">
        <v>5</v>
      </c>
      <c r="F410" s="30" t="s">
        <v>1605</v>
      </c>
      <c r="G410" s="30" t="s">
        <v>23</v>
      </c>
      <c r="H410" s="306">
        <v>399.9</v>
      </c>
      <c r="I410" s="307">
        <v>399.9</v>
      </c>
      <c r="J410" s="307">
        <v>0</v>
      </c>
      <c r="K410" s="307">
        <v>399.9</v>
      </c>
      <c r="L410" s="307">
        <v>0</v>
      </c>
      <c r="M410" s="348"/>
      <c r="N410" s="348"/>
      <c r="O410" s="348"/>
      <c r="P410" s="518"/>
      <c r="Q410" s="514"/>
      <c r="R410" s="514"/>
      <c r="S410" s="522"/>
      <c r="T410" s="313"/>
      <c r="U410" s="313"/>
      <c r="V410" s="313"/>
      <c r="W410" s="313"/>
      <c r="X410" s="313"/>
      <c r="Y410" s="312"/>
      <c r="Z410" s="312"/>
      <c r="AA410" s="313"/>
      <c r="AB410" s="313"/>
      <c r="AC410" s="313"/>
      <c r="AD410" s="313"/>
      <c r="AE410" s="312"/>
      <c r="AF410" s="314"/>
    </row>
    <row r="411" spans="1:32" ht="60" customHeight="1" x14ac:dyDescent="0.25">
      <c r="A411" s="349"/>
      <c r="B411" s="348"/>
      <c r="C411" s="512" t="s">
        <v>1614</v>
      </c>
      <c r="D411" s="304">
        <v>62</v>
      </c>
      <c r="E411" s="305">
        <v>72</v>
      </c>
      <c r="F411" s="30" t="s">
        <v>1605</v>
      </c>
      <c r="G411" s="30" t="s">
        <v>23</v>
      </c>
      <c r="H411" s="306">
        <v>279.89999999999998</v>
      </c>
      <c r="I411" s="307">
        <v>279.89999999999998</v>
      </c>
      <c r="J411" s="307">
        <v>0</v>
      </c>
      <c r="K411" s="307">
        <v>279.89999999999998</v>
      </c>
      <c r="L411" s="307">
        <v>0</v>
      </c>
      <c r="M411" s="348"/>
      <c r="N411" s="348"/>
      <c r="O411" s="348"/>
      <c r="P411" s="518"/>
      <c r="Q411" s="514"/>
      <c r="R411" s="514"/>
      <c r="S411" s="522"/>
      <c r="T411" s="313"/>
      <c r="U411" s="313"/>
      <c r="V411" s="313"/>
      <c r="W411" s="313"/>
      <c r="X411" s="313"/>
      <c r="Y411" s="312"/>
      <c r="Z411" s="312"/>
      <c r="AA411" s="313"/>
      <c r="AB411" s="313"/>
      <c r="AC411" s="313"/>
      <c r="AD411" s="313"/>
      <c r="AE411" s="312"/>
      <c r="AF411" s="314"/>
    </row>
    <row r="412" spans="1:32" ht="60" customHeight="1" x14ac:dyDescent="0.25">
      <c r="A412" s="349"/>
      <c r="B412" s="348"/>
      <c r="C412" s="512"/>
      <c r="D412" s="304">
        <v>62</v>
      </c>
      <c r="E412" s="305">
        <v>76</v>
      </c>
      <c r="F412" s="30" t="s">
        <v>1605</v>
      </c>
      <c r="G412" s="30" t="s">
        <v>23</v>
      </c>
      <c r="H412" s="306">
        <v>24.1</v>
      </c>
      <c r="I412" s="307">
        <v>24.1</v>
      </c>
      <c r="J412" s="307">
        <v>0</v>
      </c>
      <c r="K412" s="307">
        <v>24.1</v>
      </c>
      <c r="L412" s="307">
        <v>0</v>
      </c>
      <c r="M412" s="348"/>
      <c r="N412" s="348"/>
      <c r="O412" s="348"/>
      <c r="P412" s="519"/>
      <c r="Q412" s="520"/>
      <c r="R412" s="520"/>
      <c r="S412" s="523"/>
      <c r="T412" s="313"/>
      <c r="U412" s="313"/>
      <c r="V412" s="313"/>
      <c r="W412" s="313"/>
      <c r="X412" s="313"/>
      <c r="Y412" s="312"/>
      <c r="Z412" s="312"/>
      <c r="AA412" s="313"/>
      <c r="AB412" s="313"/>
      <c r="AC412" s="313"/>
      <c r="AD412" s="313"/>
      <c r="AE412" s="312"/>
      <c r="AF412" s="314"/>
    </row>
    <row r="413" spans="1:32" ht="60" customHeight="1" x14ac:dyDescent="0.25">
      <c r="A413" s="349">
        <v>45</v>
      </c>
      <c r="B413" s="348" t="s">
        <v>1795</v>
      </c>
      <c r="C413" s="322" t="s">
        <v>33</v>
      </c>
      <c r="D413" s="304">
        <v>54</v>
      </c>
      <c r="E413" s="305">
        <v>175</v>
      </c>
      <c r="F413" s="30" t="s">
        <v>1605</v>
      </c>
      <c r="G413" s="30" t="s">
        <v>23</v>
      </c>
      <c r="H413" s="306">
        <v>123.1</v>
      </c>
      <c r="I413" s="307">
        <v>123.1</v>
      </c>
      <c r="J413" s="307">
        <v>0</v>
      </c>
      <c r="K413" s="307">
        <v>123.1</v>
      </c>
      <c r="L413" s="307">
        <v>0</v>
      </c>
      <c r="M413" s="348" t="s">
        <v>1796</v>
      </c>
      <c r="N413" s="348" t="s">
        <v>1797</v>
      </c>
      <c r="O413" s="348" t="s">
        <v>1608</v>
      </c>
      <c r="P413" s="517">
        <v>2257.6</v>
      </c>
      <c r="Q413" s="513">
        <v>845.1</v>
      </c>
      <c r="R413" s="513">
        <v>1412.5</v>
      </c>
      <c r="S413" s="521"/>
      <c r="T413" s="313" t="s">
        <v>554</v>
      </c>
      <c r="U413" s="313" t="s">
        <v>555</v>
      </c>
      <c r="V413" s="313" t="s">
        <v>98</v>
      </c>
      <c r="W413" s="313" t="s">
        <v>55</v>
      </c>
      <c r="X413" s="313"/>
      <c r="Y413" s="312"/>
      <c r="Z413" s="312">
        <v>8</v>
      </c>
      <c r="AA413" s="313">
        <v>216</v>
      </c>
      <c r="AB413" s="313">
        <v>123.1</v>
      </c>
      <c r="AC413" s="313">
        <v>92.9</v>
      </c>
      <c r="AD413" s="313" t="s">
        <v>33</v>
      </c>
      <c r="AE413" s="312" t="s">
        <v>1682</v>
      </c>
      <c r="AF413" s="314"/>
    </row>
    <row r="414" spans="1:32" ht="60" customHeight="1" x14ac:dyDescent="0.25">
      <c r="A414" s="349"/>
      <c r="B414" s="348"/>
      <c r="C414" s="322" t="s">
        <v>33</v>
      </c>
      <c r="D414" s="304">
        <v>54</v>
      </c>
      <c r="E414" s="305">
        <v>155</v>
      </c>
      <c r="F414" s="30" t="s">
        <v>1605</v>
      </c>
      <c r="G414" s="30" t="s">
        <v>23</v>
      </c>
      <c r="H414" s="306">
        <v>234.2</v>
      </c>
      <c r="I414" s="307">
        <v>234.2</v>
      </c>
      <c r="J414" s="307">
        <v>0</v>
      </c>
      <c r="K414" s="307">
        <v>234.2</v>
      </c>
      <c r="L414" s="307">
        <v>0</v>
      </c>
      <c r="M414" s="348"/>
      <c r="N414" s="348"/>
      <c r="O414" s="348"/>
      <c r="P414" s="518"/>
      <c r="Q414" s="514"/>
      <c r="R414" s="514"/>
      <c r="S414" s="522"/>
      <c r="T414" s="313"/>
      <c r="U414" s="313"/>
      <c r="V414" s="313"/>
      <c r="W414" s="313"/>
      <c r="X414" s="313"/>
      <c r="Y414" s="312"/>
      <c r="Z414" s="312"/>
      <c r="AA414" s="313"/>
      <c r="AB414" s="313"/>
      <c r="AC414" s="313"/>
      <c r="AD414" s="313"/>
      <c r="AE414" s="312"/>
      <c r="AF414" s="314"/>
    </row>
    <row r="415" spans="1:32" ht="60" customHeight="1" x14ac:dyDescent="0.25">
      <c r="A415" s="349"/>
      <c r="B415" s="348"/>
      <c r="C415" s="512" t="s">
        <v>33</v>
      </c>
      <c r="D415" s="304">
        <v>54</v>
      </c>
      <c r="E415" s="305">
        <v>122</v>
      </c>
      <c r="F415" s="30" t="s">
        <v>1605</v>
      </c>
      <c r="G415" s="30" t="s">
        <v>23</v>
      </c>
      <c r="H415" s="306">
        <v>210.6</v>
      </c>
      <c r="I415" s="307">
        <v>210.6</v>
      </c>
      <c r="J415" s="307">
        <v>0</v>
      </c>
      <c r="K415" s="307">
        <v>210.6</v>
      </c>
      <c r="L415" s="307">
        <v>0</v>
      </c>
      <c r="M415" s="348"/>
      <c r="N415" s="348"/>
      <c r="O415" s="348"/>
      <c r="P415" s="518"/>
      <c r="Q415" s="514"/>
      <c r="R415" s="514"/>
      <c r="S415" s="522"/>
      <c r="T415" s="313"/>
      <c r="U415" s="313"/>
      <c r="V415" s="313"/>
      <c r="W415" s="313"/>
      <c r="X415" s="313"/>
      <c r="Y415" s="312"/>
      <c r="Z415" s="312"/>
      <c r="AA415" s="313"/>
      <c r="AB415" s="313"/>
      <c r="AC415" s="313"/>
      <c r="AD415" s="313"/>
      <c r="AE415" s="312"/>
      <c r="AF415" s="314"/>
    </row>
    <row r="416" spans="1:32" ht="60" customHeight="1" x14ac:dyDescent="0.25">
      <c r="A416" s="349"/>
      <c r="B416" s="348"/>
      <c r="C416" s="512"/>
      <c r="D416" s="304">
        <v>54</v>
      </c>
      <c r="E416" s="305">
        <v>123</v>
      </c>
      <c r="F416" s="30" t="s">
        <v>1605</v>
      </c>
      <c r="G416" s="30" t="s">
        <v>23</v>
      </c>
      <c r="H416" s="306">
        <v>6.5</v>
      </c>
      <c r="I416" s="307">
        <v>6.5</v>
      </c>
      <c r="J416" s="307">
        <v>0</v>
      </c>
      <c r="K416" s="307">
        <v>6.5</v>
      </c>
      <c r="L416" s="307">
        <v>0</v>
      </c>
      <c r="M416" s="348"/>
      <c r="N416" s="348"/>
      <c r="O416" s="348"/>
      <c r="P416" s="518"/>
      <c r="Q416" s="514"/>
      <c r="R416" s="514"/>
      <c r="S416" s="522"/>
      <c r="T416" s="313"/>
      <c r="U416" s="313"/>
      <c r="V416" s="313"/>
      <c r="W416" s="313"/>
      <c r="X416" s="313"/>
      <c r="Y416" s="312"/>
      <c r="Z416" s="312"/>
      <c r="AA416" s="313"/>
      <c r="AB416" s="313"/>
      <c r="AC416" s="313"/>
      <c r="AD416" s="313"/>
      <c r="AE416" s="312"/>
      <c r="AF416" s="314"/>
    </row>
    <row r="417" spans="1:32" ht="60" customHeight="1" x14ac:dyDescent="0.25">
      <c r="A417" s="349"/>
      <c r="B417" s="348"/>
      <c r="C417" s="308" t="s">
        <v>1612</v>
      </c>
      <c r="D417" s="304">
        <v>55</v>
      </c>
      <c r="E417" s="305">
        <v>550</v>
      </c>
      <c r="F417" s="30" t="s">
        <v>1605</v>
      </c>
      <c r="G417" s="30" t="s">
        <v>23</v>
      </c>
      <c r="H417" s="306">
        <v>231</v>
      </c>
      <c r="I417" s="307">
        <v>231</v>
      </c>
      <c r="J417" s="307">
        <v>0</v>
      </c>
      <c r="K417" s="307">
        <v>231</v>
      </c>
      <c r="L417" s="307">
        <v>0</v>
      </c>
      <c r="M417" s="348"/>
      <c r="N417" s="348"/>
      <c r="O417" s="348"/>
      <c r="P417" s="518"/>
      <c r="Q417" s="514"/>
      <c r="R417" s="514"/>
      <c r="S417" s="522"/>
      <c r="T417" s="313"/>
      <c r="U417" s="313"/>
      <c r="V417" s="313"/>
      <c r="W417" s="313"/>
      <c r="X417" s="313"/>
      <c r="Y417" s="312"/>
      <c r="Z417" s="312"/>
      <c r="AA417" s="313"/>
      <c r="AB417" s="313"/>
      <c r="AC417" s="313"/>
      <c r="AD417" s="313"/>
      <c r="AE417" s="312"/>
      <c r="AF417" s="314"/>
    </row>
    <row r="418" spans="1:32" ht="60" customHeight="1" x14ac:dyDescent="0.25">
      <c r="A418" s="349"/>
      <c r="B418" s="348"/>
      <c r="C418" s="308" t="s">
        <v>1614</v>
      </c>
      <c r="D418" s="304">
        <v>62</v>
      </c>
      <c r="E418" s="305">
        <v>86</v>
      </c>
      <c r="F418" s="30" t="s">
        <v>1605</v>
      </c>
      <c r="G418" s="30" t="s">
        <v>23</v>
      </c>
      <c r="H418" s="306">
        <v>325.60000000000002</v>
      </c>
      <c r="I418" s="307">
        <v>39.700000000000003</v>
      </c>
      <c r="J418" s="307">
        <v>0</v>
      </c>
      <c r="K418" s="307">
        <v>39.700000000000003</v>
      </c>
      <c r="L418" s="307">
        <v>285.90000000000003</v>
      </c>
      <c r="M418" s="348"/>
      <c r="N418" s="348"/>
      <c r="O418" s="348"/>
      <c r="P418" s="519"/>
      <c r="Q418" s="520"/>
      <c r="R418" s="520"/>
      <c r="S418" s="523"/>
      <c r="T418" s="313"/>
      <c r="U418" s="313"/>
      <c r="V418" s="313"/>
      <c r="W418" s="313"/>
      <c r="X418" s="313"/>
      <c r="Y418" s="312"/>
      <c r="Z418" s="312"/>
      <c r="AA418" s="313"/>
      <c r="AB418" s="313"/>
      <c r="AC418" s="313"/>
      <c r="AD418" s="313"/>
      <c r="AE418" s="312"/>
      <c r="AF418" s="314"/>
    </row>
    <row r="419" spans="1:32" ht="60" customHeight="1" x14ac:dyDescent="0.25">
      <c r="A419" s="349">
        <v>46</v>
      </c>
      <c r="B419" s="348" t="s">
        <v>1795</v>
      </c>
      <c r="C419" s="512" t="s">
        <v>1617</v>
      </c>
      <c r="D419" s="304">
        <v>55</v>
      </c>
      <c r="E419" s="305">
        <v>224</v>
      </c>
      <c r="F419" s="30" t="s">
        <v>1605</v>
      </c>
      <c r="G419" s="30" t="s">
        <v>23</v>
      </c>
      <c r="H419" s="306">
        <v>50.5</v>
      </c>
      <c r="I419" s="307">
        <v>50.5</v>
      </c>
      <c r="J419" s="307">
        <v>0</v>
      </c>
      <c r="K419" s="307">
        <v>50.5</v>
      </c>
      <c r="L419" s="307">
        <v>0</v>
      </c>
      <c r="M419" s="348" t="s">
        <v>1796</v>
      </c>
      <c r="N419" s="348" t="s">
        <v>1797</v>
      </c>
      <c r="O419" s="348" t="s">
        <v>1608</v>
      </c>
      <c r="P419" s="517">
        <v>2257.6</v>
      </c>
      <c r="Q419" s="513">
        <v>300</v>
      </c>
      <c r="R419" s="513">
        <v>1112.5</v>
      </c>
      <c r="S419" s="510"/>
      <c r="T419" s="313"/>
      <c r="U419" s="313"/>
      <c r="V419" s="313"/>
      <c r="W419" s="313"/>
      <c r="X419" s="313"/>
      <c r="Y419" s="312"/>
      <c r="Z419" s="312"/>
      <c r="AA419" s="313"/>
      <c r="AB419" s="313"/>
      <c r="AC419" s="313"/>
      <c r="AD419" s="313"/>
      <c r="AE419" s="312"/>
      <c r="AF419" s="314"/>
    </row>
    <row r="420" spans="1:32" ht="60" customHeight="1" x14ac:dyDescent="0.25">
      <c r="A420" s="349"/>
      <c r="B420" s="348"/>
      <c r="C420" s="512"/>
      <c r="D420" s="304">
        <v>55</v>
      </c>
      <c r="E420" s="305">
        <v>225</v>
      </c>
      <c r="F420" s="30" t="s">
        <v>1605</v>
      </c>
      <c r="G420" s="30" t="s">
        <v>23</v>
      </c>
      <c r="H420" s="306">
        <v>95.3</v>
      </c>
      <c r="I420" s="307">
        <v>95.3</v>
      </c>
      <c r="J420" s="307">
        <v>0</v>
      </c>
      <c r="K420" s="307">
        <v>95.3</v>
      </c>
      <c r="L420" s="307">
        <v>0</v>
      </c>
      <c r="M420" s="348"/>
      <c r="N420" s="348"/>
      <c r="O420" s="348"/>
      <c r="P420" s="518"/>
      <c r="Q420" s="514"/>
      <c r="R420" s="514"/>
      <c r="S420" s="510"/>
      <c r="T420" s="313"/>
      <c r="U420" s="313"/>
      <c r="V420" s="313"/>
      <c r="W420" s="313"/>
      <c r="X420" s="313"/>
      <c r="Y420" s="312"/>
      <c r="Z420" s="312"/>
      <c r="AA420" s="313"/>
      <c r="AB420" s="313"/>
      <c r="AC420" s="313"/>
      <c r="AD420" s="313"/>
      <c r="AE420" s="312"/>
      <c r="AF420" s="314"/>
    </row>
    <row r="421" spans="1:32" ht="60" customHeight="1" x14ac:dyDescent="0.25">
      <c r="A421" s="349"/>
      <c r="B421" s="348"/>
      <c r="C421" s="512"/>
      <c r="D421" s="304">
        <v>55</v>
      </c>
      <c r="E421" s="305">
        <v>226</v>
      </c>
      <c r="F421" s="30" t="s">
        <v>1605</v>
      </c>
      <c r="G421" s="30" t="s">
        <v>23</v>
      </c>
      <c r="H421" s="306">
        <v>86.1</v>
      </c>
      <c r="I421" s="307">
        <v>86.1</v>
      </c>
      <c r="J421" s="307">
        <v>0</v>
      </c>
      <c r="K421" s="307">
        <v>86.1</v>
      </c>
      <c r="L421" s="307">
        <v>0</v>
      </c>
      <c r="M421" s="348"/>
      <c r="N421" s="348"/>
      <c r="O421" s="348"/>
      <c r="P421" s="518"/>
      <c r="Q421" s="514"/>
      <c r="R421" s="514"/>
      <c r="S421" s="510"/>
      <c r="T421" s="313"/>
      <c r="U421" s="313"/>
      <c r="V421" s="313"/>
      <c r="W421" s="313"/>
      <c r="X421" s="313"/>
      <c r="Y421" s="312"/>
      <c r="Z421" s="312"/>
      <c r="AA421" s="313"/>
      <c r="AB421" s="313"/>
      <c r="AC421" s="313"/>
      <c r="AD421" s="313"/>
      <c r="AE421" s="312"/>
      <c r="AF421" s="314"/>
    </row>
    <row r="422" spans="1:32" ht="60" customHeight="1" x14ac:dyDescent="0.25">
      <c r="A422" s="349"/>
      <c r="B422" s="348"/>
      <c r="C422" s="512"/>
      <c r="D422" s="304">
        <v>55</v>
      </c>
      <c r="E422" s="305">
        <v>227</v>
      </c>
      <c r="F422" s="30" t="s">
        <v>1605</v>
      </c>
      <c r="G422" s="30" t="s">
        <v>23</v>
      </c>
      <c r="H422" s="306">
        <v>68.099999999999994</v>
      </c>
      <c r="I422" s="307">
        <v>68.099999999999994</v>
      </c>
      <c r="J422" s="307">
        <v>0</v>
      </c>
      <c r="K422" s="307">
        <v>68.099999999999994</v>
      </c>
      <c r="L422" s="307">
        <v>0</v>
      </c>
      <c r="M422" s="348"/>
      <c r="N422" s="348"/>
      <c r="O422" s="348"/>
      <c r="P422" s="519"/>
      <c r="Q422" s="520"/>
      <c r="R422" s="520"/>
      <c r="S422" s="510"/>
      <c r="T422" s="313"/>
      <c r="U422" s="313"/>
      <c r="V422" s="313"/>
      <c r="W422" s="313"/>
      <c r="X422" s="313"/>
      <c r="Y422" s="312"/>
      <c r="Z422" s="312"/>
      <c r="AA422" s="313"/>
      <c r="AB422" s="313"/>
      <c r="AC422" s="313"/>
      <c r="AD422" s="313"/>
      <c r="AE422" s="312"/>
      <c r="AF422" s="314"/>
    </row>
    <row r="423" spans="1:32" ht="60" customHeight="1" x14ac:dyDescent="0.25">
      <c r="A423" s="349">
        <v>47</v>
      </c>
      <c r="B423" s="348" t="s">
        <v>1798</v>
      </c>
      <c r="C423" s="308" t="s">
        <v>33</v>
      </c>
      <c r="D423" s="304">
        <v>54</v>
      </c>
      <c r="E423" s="305">
        <v>113</v>
      </c>
      <c r="F423" s="30" t="s">
        <v>1605</v>
      </c>
      <c r="G423" s="30" t="s">
        <v>23</v>
      </c>
      <c r="H423" s="306">
        <v>127.1</v>
      </c>
      <c r="I423" s="307">
        <v>127.1</v>
      </c>
      <c r="J423" s="307">
        <v>0</v>
      </c>
      <c r="K423" s="307">
        <v>127.1</v>
      </c>
      <c r="L423" s="307">
        <v>0</v>
      </c>
      <c r="M423" s="348" t="s">
        <v>1799</v>
      </c>
      <c r="N423" s="348" t="s">
        <v>1800</v>
      </c>
      <c r="O423" s="348" t="s">
        <v>1608</v>
      </c>
      <c r="P423" s="517">
        <v>2760</v>
      </c>
      <c r="Q423" s="513">
        <v>2208.9</v>
      </c>
      <c r="R423" s="513">
        <v>551.09999999999991</v>
      </c>
      <c r="S423" s="521"/>
      <c r="T423" s="313" t="s">
        <v>619</v>
      </c>
      <c r="U423" s="313" t="s">
        <v>620</v>
      </c>
      <c r="V423" s="313"/>
      <c r="W423" s="313"/>
      <c r="X423" s="313"/>
      <c r="Y423" s="312"/>
      <c r="Z423" s="312">
        <v>4</v>
      </c>
      <c r="AA423" s="313">
        <v>480</v>
      </c>
      <c r="AB423" s="313">
        <v>127.1</v>
      </c>
      <c r="AC423" s="313">
        <v>352.9</v>
      </c>
      <c r="AD423" s="313" t="s">
        <v>43</v>
      </c>
      <c r="AE423" s="312" t="s">
        <v>1801</v>
      </c>
      <c r="AF423" s="314"/>
    </row>
    <row r="424" spans="1:32" ht="60" customHeight="1" x14ac:dyDescent="0.25">
      <c r="A424" s="349"/>
      <c r="B424" s="348"/>
      <c r="C424" s="308" t="s">
        <v>1610</v>
      </c>
      <c r="D424" s="304">
        <v>55</v>
      </c>
      <c r="E424" s="305">
        <v>212</v>
      </c>
      <c r="F424" s="30" t="s">
        <v>1605</v>
      </c>
      <c r="G424" s="30" t="s">
        <v>23</v>
      </c>
      <c r="H424" s="306">
        <v>263.8</v>
      </c>
      <c r="I424" s="307">
        <v>263.8</v>
      </c>
      <c r="J424" s="307">
        <v>0</v>
      </c>
      <c r="K424" s="307">
        <v>263.8</v>
      </c>
      <c r="L424" s="307">
        <v>0</v>
      </c>
      <c r="M424" s="348"/>
      <c r="N424" s="348"/>
      <c r="O424" s="348"/>
      <c r="P424" s="518"/>
      <c r="Q424" s="514"/>
      <c r="R424" s="514"/>
      <c r="S424" s="522"/>
      <c r="T424" s="314" t="s">
        <v>195</v>
      </c>
      <c r="U424" s="313" t="s">
        <v>196</v>
      </c>
      <c r="V424" s="313" t="s">
        <v>197</v>
      </c>
      <c r="W424" s="313" t="s">
        <v>28</v>
      </c>
      <c r="X424" s="313" t="s">
        <v>29</v>
      </c>
      <c r="Y424" s="312">
        <v>31</v>
      </c>
      <c r="Z424" s="312">
        <v>729</v>
      </c>
      <c r="AA424" s="313">
        <v>157</v>
      </c>
      <c r="AB424" s="313">
        <v>263.8</v>
      </c>
      <c r="AC424" s="313"/>
      <c r="AD424" s="313"/>
      <c r="AE424" s="313"/>
      <c r="AF424" s="314" t="s">
        <v>1104</v>
      </c>
    </row>
    <row r="425" spans="1:32" ht="60" customHeight="1" x14ac:dyDescent="0.25">
      <c r="A425" s="349"/>
      <c r="B425" s="348"/>
      <c r="C425" s="512" t="s">
        <v>1617</v>
      </c>
      <c r="D425" s="304">
        <v>55</v>
      </c>
      <c r="E425" s="305">
        <v>222</v>
      </c>
      <c r="F425" s="30" t="s">
        <v>1605</v>
      </c>
      <c r="G425" s="30" t="s">
        <v>23</v>
      </c>
      <c r="H425" s="306">
        <v>97.3</v>
      </c>
      <c r="I425" s="307">
        <v>97.3</v>
      </c>
      <c r="J425" s="307">
        <v>0</v>
      </c>
      <c r="K425" s="307">
        <v>97.3</v>
      </c>
      <c r="L425" s="307">
        <v>0</v>
      </c>
      <c r="M425" s="348"/>
      <c r="N425" s="348"/>
      <c r="O425" s="348"/>
      <c r="P425" s="518"/>
      <c r="Q425" s="514"/>
      <c r="R425" s="514"/>
      <c r="S425" s="522"/>
      <c r="T425" s="314"/>
      <c r="U425" s="313"/>
      <c r="V425" s="313"/>
      <c r="W425" s="313"/>
      <c r="X425" s="313"/>
      <c r="Y425" s="312"/>
      <c r="Z425" s="312"/>
      <c r="AA425" s="313"/>
      <c r="AB425" s="313"/>
      <c r="AC425" s="313"/>
      <c r="AD425" s="313"/>
      <c r="AE425" s="313"/>
      <c r="AF425" s="314"/>
    </row>
    <row r="426" spans="1:32" ht="60" customHeight="1" x14ac:dyDescent="0.25">
      <c r="A426" s="349"/>
      <c r="B426" s="348"/>
      <c r="C426" s="512"/>
      <c r="D426" s="304">
        <v>55</v>
      </c>
      <c r="E426" s="305">
        <v>223</v>
      </c>
      <c r="F426" s="30" t="s">
        <v>1605</v>
      </c>
      <c r="G426" s="30" t="s">
        <v>23</v>
      </c>
      <c r="H426" s="306">
        <v>69.7</v>
      </c>
      <c r="I426" s="307">
        <v>69.7</v>
      </c>
      <c r="J426" s="307">
        <v>0</v>
      </c>
      <c r="K426" s="307">
        <v>69.7</v>
      </c>
      <c r="L426" s="307">
        <v>0</v>
      </c>
      <c r="M426" s="348"/>
      <c r="N426" s="348"/>
      <c r="O426" s="348"/>
      <c r="P426" s="518"/>
      <c r="Q426" s="514"/>
      <c r="R426" s="514"/>
      <c r="S426" s="522"/>
      <c r="T426" s="314"/>
      <c r="U426" s="313"/>
      <c r="V426" s="313"/>
      <c r="W426" s="313"/>
      <c r="X426" s="313"/>
      <c r="Y426" s="312"/>
      <c r="Z426" s="312"/>
      <c r="AA426" s="313"/>
      <c r="AB426" s="313"/>
      <c r="AC426" s="313"/>
      <c r="AD426" s="313"/>
      <c r="AE426" s="313"/>
      <c r="AF426" s="314"/>
    </row>
    <row r="427" spans="1:32" ht="60" customHeight="1" x14ac:dyDescent="0.25">
      <c r="A427" s="349"/>
      <c r="B427" s="348"/>
      <c r="C427" s="308" t="s">
        <v>1610</v>
      </c>
      <c r="D427" s="304">
        <v>55</v>
      </c>
      <c r="E427" s="305">
        <v>230</v>
      </c>
      <c r="F427" s="30" t="s">
        <v>1605</v>
      </c>
      <c r="G427" s="30" t="s">
        <v>23</v>
      </c>
      <c r="H427" s="306">
        <v>158.30000000000001</v>
      </c>
      <c r="I427" s="307">
        <v>158.30000000000001</v>
      </c>
      <c r="J427" s="307">
        <v>0</v>
      </c>
      <c r="K427" s="307">
        <v>158.30000000000001</v>
      </c>
      <c r="L427" s="307">
        <v>0</v>
      </c>
      <c r="M427" s="348"/>
      <c r="N427" s="348"/>
      <c r="O427" s="348"/>
      <c r="P427" s="518"/>
      <c r="Q427" s="514"/>
      <c r="R427" s="514"/>
      <c r="S427" s="522"/>
      <c r="T427" s="313" t="s">
        <v>1802</v>
      </c>
      <c r="U427" s="313"/>
      <c r="V427" s="313"/>
      <c r="W427" s="313"/>
      <c r="X427" s="313"/>
      <c r="Y427" s="312"/>
      <c r="Z427" s="312"/>
      <c r="AA427" s="313"/>
      <c r="AB427" s="313"/>
      <c r="AC427" s="313"/>
      <c r="AD427" s="313"/>
      <c r="AE427" s="312" t="s">
        <v>1803</v>
      </c>
      <c r="AF427" s="314"/>
    </row>
    <row r="428" spans="1:32" ht="60" customHeight="1" x14ac:dyDescent="0.25">
      <c r="A428" s="349"/>
      <c r="B428" s="348"/>
      <c r="C428" s="308" t="s">
        <v>1610</v>
      </c>
      <c r="D428" s="304">
        <v>55</v>
      </c>
      <c r="E428" s="305">
        <v>494</v>
      </c>
      <c r="F428" s="30" t="s">
        <v>1605</v>
      </c>
      <c r="G428" s="30" t="s">
        <v>23</v>
      </c>
      <c r="H428" s="306">
        <v>220.9</v>
      </c>
      <c r="I428" s="307">
        <v>220.9</v>
      </c>
      <c r="J428" s="307">
        <v>0</v>
      </c>
      <c r="K428" s="307">
        <v>220.9</v>
      </c>
      <c r="L428" s="307">
        <v>0</v>
      </c>
      <c r="M428" s="348"/>
      <c r="N428" s="348"/>
      <c r="O428" s="348"/>
      <c r="P428" s="518"/>
      <c r="Q428" s="514"/>
      <c r="R428" s="514"/>
      <c r="S428" s="522"/>
      <c r="T428" s="532" t="s">
        <v>198</v>
      </c>
      <c r="U428" s="528" t="s">
        <v>626</v>
      </c>
      <c r="V428" s="528"/>
      <c r="W428" s="528"/>
      <c r="X428" s="528"/>
      <c r="Y428" s="530"/>
      <c r="Z428" s="312">
        <v>3</v>
      </c>
      <c r="AA428" s="313">
        <v>264</v>
      </c>
      <c r="AB428" s="313">
        <v>264</v>
      </c>
      <c r="AC428" s="313">
        <v>0</v>
      </c>
      <c r="AD428" s="313" t="s">
        <v>43</v>
      </c>
      <c r="AE428" s="312" t="s">
        <v>1804</v>
      </c>
      <c r="AF428" s="314"/>
    </row>
    <row r="429" spans="1:32" ht="60" customHeight="1" x14ac:dyDescent="0.25">
      <c r="A429" s="349"/>
      <c r="B429" s="348"/>
      <c r="C429" s="308" t="s">
        <v>1610</v>
      </c>
      <c r="D429" s="304">
        <v>55</v>
      </c>
      <c r="E429" s="305">
        <v>558</v>
      </c>
      <c r="F429" s="30" t="s">
        <v>1605</v>
      </c>
      <c r="G429" s="30" t="s">
        <v>23</v>
      </c>
      <c r="H429" s="306">
        <v>198.3</v>
      </c>
      <c r="I429" s="307">
        <v>198.3</v>
      </c>
      <c r="J429" s="307">
        <v>0</v>
      </c>
      <c r="K429" s="307">
        <v>198.3</v>
      </c>
      <c r="L429" s="307">
        <v>0</v>
      </c>
      <c r="M429" s="348"/>
      <c r="N429" s="348"/>
      <c r="O429" s="348"/>
      <c r="P429" s="518"/>
      <c r="Q429" s="514"/>
      <c r="R429" s="514"/>
      <c r="S429" s="522"/>
      <c r="T429" s="532"/>
      <c r="U429" s="528"/>
      <c r="V429" s="528"/>
      <c r="W429" s="528"/>
      <c r="X429" s="528"/>
      <c r="Y429" s="530"/>
      <c r="Z429" s="312">
        <v>7</v>
      </c>
      <c r="AA429" s="313">
        <v>240</v>
      </c>
      <c r="AB429" s="313">
        <v>240</v>
      </c>
      <c r="AC429" s="313">
        <v>0</v>
      </c>
      <c r="AD429" s="313" t="s">
        <v>33</v>
      </c>
      <c r="AE429" s="312" t="s">
        <v>1805</v>
      </c>
      <c r="AF429" s="314"/>
    </row>
    <row r="430" spans="1:32" ht="60" customHeight="1" x14ac:dyDescent="0.25">
      <c r="A430" s="349"/>
      <c r="B430" s="348"/>
      <c r="C430" s="308" t="s">
        <v>1615</v>
      </c>
      <c r="D430" s="304">
        <v>63</v>
      </c>
      <c r="E430" s="305">
        <v>11</v>
      </c>
      <c r="F430" s="30" t="s">
        <v>1605</v>
      </c>
      <c r="G430" s="30" t="s">
        <v>23</v>
      </c>
      <c r="H430" s="306">
        <v>441.8</v>
      </c>
      <c r="I430" s="307">
        <v>441.8</v>
      </c>
      <c r="J430" s="307">
        <v>0</v>
      </c>
      <c r="K430" s="307">
        <v>441.8</v>
      </c>
      <c r="L430" s="307">
        <v>0</v>
      </c>
      <c r="M430" s="348"/>
      <c r="N430" s="348"/>
      <c r="O430" s="348"/>
      <c r="P430" s="518"/>
      <c r="Q430" s="514"/>
      <c r="R430" s="514"/>
      <c r="S430" s="522"/>
      <c r="T430" s="313" t="s">
        <v>627</v>
      </c>
      <c r="U430" s="313" t="s">
        <v>628</v>
      </c>
      <c r="V430" s="313"/>
      <c r="W430" s="313"/>
      <c r="X430" s="313"/>
      <c r="Y430" s="312"/>
      <c r="Z430" s="312">
        <v>1</v>
      </c>
      <c r="AA430" s="313">
        <v>240</v>
      </c>
      <c r="AB430" s="313">
        <v>240</v>
      </c>
      <c r="AC430" s="313">
        <v>0</v>
      </c>
      <c r="AD430" s="313" t="s">
        <v>43</v>
      </c>
      <c r="AE430" s="312" t="s">
        <v>1806</v>
      </c>
      <c r="AF430" s="314"/>
    </row>
    <row r="431" spans="1:32" ht="60" customHeight="1" x14ac:dyDescent="0.25">
      <c r="A431" s="349"/>
      <c r="B431" s="348"/>
      <c r="C431" s="512" t="s">
        <v>1615</v>
      </c>
      <c r="D431" s="304">
        <v>63</v>
      </c>
      <c r="E431" s="305">
        <v>164</v>
      </c>
      <c r="F431" s="30" t="s">
        <v>1605</v>
      </c>
      <c r="G431" s="30" t="s">
        <v>23</v>
      </c>
      <c r="H431" s="306">
        <v>10</v>
      </c>
      <c r="I431" s="307">
        <v>10</v>
      </c>
      <c r="J431" s="307">
        <v>0</v>
      </c>
      <c r="K431" s="307">
        <v>10</v>
      </c>
      <c r="L431" s="307">
        <v>0</v>
      </c>
      <c r="M431" s="348"/>
      <c r="N431" s="348"/>
      <c r="O431" s="348"/>
      <c r="P431" s="518"/>
      <c r="Q431" s="514"/>
      <c r="R431" s="514"/>
      <c r="S431" s="522"/>
      <c r="T431" s="313"/>
      <c r="U431" s="313"/>
      <c r="V431" s="313"/>
      <c r="W431" s="313"/>
      <c r="X431" s="313"/>
      <c r="Y431" s="312"/>
      <c r="Z431" s="312"/>
      <c r="AA431" s="313"/>
      <c r="AB431" s="313"/>
      <c r="AC431" s="313"/>
      <c r="AD431" s="313"/>
      <c r="AE431" s="312"/>
      <c r="AF431" s="314"/>
    </row>
    <row r="432" spans="1:32" ht="60" customHeight="1" x14ac:dyDescent="0.25">
      <c r="A432" s="349"/>
      <c r="B432" s="348"/>
      <c r="C432" s="512"/>
      <c r="D432" s="304">
        <v>63</v>
      </c>
      <c r="E432" s="305">
        <v>163</v>
      </c>
      <c r="F432" s="30" t="s">
        <v>1605</v>
      </c>
      <c r="G432" s="30" t="s">
        <v>23</v>
      </c>
      <c r="H432" s="306">
        <v>220.5</v>
      </c>
      <c r="I432" s="307">
        <v>220.5</v>
      </c>
      <c r="J432" s="307">
        <v>0</v>
      </c>
      <c r="K432" s="307">
        <v>220.5</v>
      </c>
      <c r="L432" s="307">
        <v>0</v>
      </c>
      <c r="M432" s="348"/>
      <c r="N432" s="348"/>
      <c r="O432" s="348"/>
      <c r="P432" s="518"/>
      <c r="Q432" s="514"/>
      <c r="R432" s="514"/>
      <c r="S432" s="522"/>
      <c r="T432" s="313"/>
      <c r="U432" s="313"/>
      <c r="V432" s="313"/>
      <c r="W432" s="313"/>
      <c r="X432" s="313"/>
      <c r="Y432" s="312"/>
      <c r="Z432" s="312"/>
      <c r="AA432" s="313"/>
      <c r="AB432" s="313"/>
      <c r="AC432" s="313"/>
      <c r="AD432" s="313"/>
      <c r="AE432" s="312"/>
      <c r="AF432" s="314"/>
    </row>
    <row r="433" spans="1:32" ht="60" customHeight="1" x14ac:dyDescent="0.25">
      <c r="A433" s="349"/>
      <c r="B433" s="348"/>
      <c r="C433" s="512"/>
      <c r="D433" s="304">
        <v>63</v>
      </c>
      <c r="E433" s="305">
        <v>162</v>
      </c>
      <c r="F433" s="30" t="s">
        <v>1605</v>
      </c>
      <c r="G433" s="30" t="s">
        <v>23</v>
      </c>
      <c r="H433" s="306">
        <v>146.80000000000001</v>
      </c>
      <c r="I433" s="307">
        <v>146.80000000000001</v>
      </c>
      <c r="J433" s="307">
        <v>0</v>
      </c>
      <c r="K433" s="307">
        <v>146.80000000000001</v>
      </c>
      <c r="L433" s="307">
        <v>0</v>
      </c>
      <c r="M433" s="348"/>
      <c r="N433" s="348"/>
      <c r="O433" s="348"/>
      <c r="P433" s="518"/>
      <c r="Q433" s="514"/>
      <c r="R433" s="514"/>
      <c r="S433" s="522"/>
      <c r="T433" s="313"/>
      <c r="U433" s="313"/>
      <c r="V433" s="313"/>
      <c r="W433" s="313"/>
      <c r="X433" s="313"/>
      <c r="Y433" s="312"/>
      <c r="Z433" s="312"/>
      <c r="AA433" s="313"/>
      <c r="AB433" s="313"/>
      <c r="AC433" s="313"/>
      <c r="AD433" s="313"/>
      <c r="AE433" s="312"/>
      <c r="AF433" s="314"/>
    </row>
    <row r="434" spans="1:32" ht="60" customHeight="1" x14ac:dyDescent="0.25">
      <c r="A434" s="349"/>
      <c r="B434" s="348"/>
      <c r="C434" s="308" t="s">
        <v>1642</v>
      </c>
      <c r="D434" s="304">
        <v>54</v>
      </c>
      <c r="E434" s="305">
        <v>8</v>
      </c>
      <c r="F434" s="30" t="s">
        <v>1605</v>
      </c>
      <c r="G434" s="30" t="s">
        <v>23</v>
      </c>
      <c r="H434" s="306">
        <v>254.4</v>
      </c>
      <c r="I434" s="307">
        <v>254.4</v>
      </c>
      <c r="J434" s="307">
        <v>0</v>
      </c>
      <c r="K434" s="307">
        <v>254.4</v>
      </c>
      <c r="L434" s="307">
        <v>0</v>
      </c>
      <c r="M434" s="348"/>
      <c r="N434" s="348"/>
      <c r="O434" s="348"/>
      <c r="P434" s="519"/>
      <c r="Q434" s="520"/>
      <c r="R434" s="520"/>
      <c r="S434" s="523"/>
      <c r="T434" s="313"/>
      <c r="U434" s="313"/>
      <c r="V434" s="313"/>
      <c r="W434" s="313"/>
      <c r="X434" s="313"/>
      <c r="Y434" s="312"/>
      <c r="Z434" s="312"/>
      <c r="AA434" s="313"/>
      <c r="AB434" s="313"/>
      <c r="AC434" s="313"/>
      <c r="AD434" s="313"/>
      <c r="AE434" s="312"/>
      <c r="AF434" s="314"/>
    </row>
    <row r="435" spans="1:32" ht="60" customHeight="1" x14ac:dyDescent="0.25">
      <c r="A435" s="349">
        <v>48</v>
      </c>
      <c r="B435" s="348" t="s">
        <v>1807</v>
      </c>
      <c r="C435" s="308" t="s">
        <v>1617</v>
      </c>
      <c r="D435" s="304">
        <v>55</v>
      </c>
      <c r="E435" s="305">
        <v>286</v>
      </c>
      <c r="F435" s="30" t="s">
        <v>1605</v>
      </c>
      <c r="G435" s="30" t="s">
        <v>23</v>
      </c>
      <c r="H435" s="306">
        <v>92</v>
      </c>
      <c r="I435" s="307">
        <v>92</v>
      </c>
      <c r="J435" s="307"/>
      <c r="K435" s="307">
        <v>92</v>
      </c>
      <c r="L435" s="307">
        <v>0</v>
      </c>
      <c r="M435" s="348" t="s">
        <v>1808</v>
      </c>
      <c r="N435" s="348" t="s">
        <v>1809</v>
      </c>
      <c r="O435" s="348" t="s">
        <v>1608</v>
      </c>
      <c r="P435" s="517">
        <v>2397.3000000000002</v>
      </c>
      <c r="Q435" s="513">
        <v>1500.8</v>
      </c>
      <c r="R435" s="513">
        <v>896.50000000000023</v>
      </c>
      <c r="S435" s="521"/>
      <c r="T435" s="314"/>
      <c r="U435" s="313"/>
      <c r="V435" s="313"/>
      <c r="W435" s="313"/>
      <c r="X435" s="313"/>
      <c r="Y435" s="312">
        <v>31</v>
      </c>
      <c r="Z435" s="312">
        <v>585</v>
      </c>
      <c r="AA435" s="313">
        <v>187.3</v>
      </c>
      <c r="AB435" s="313">
        <v>92</v>
      </c>
      <c r="AC435" s="313">
        <v>0</v>
      </c>
      <c r="AD435" s="313"/>
      <c r="AE435" s="312" t="s">
        <v>1810</v>
      </c>
      <c r="AF435" s="314"/>
    </row>
    <row r="436" spans="1:32" ht="60" customHeight="1" x14ac:dyDescent="0.25">
      <c r="A436" s="349"/>
      <c r="B436" s="348"/>
      <c r="C436" s="308" t="s">
        <v>1612</v>
      </c>
      <c r="D436" s="304">
        <v>55</v>
      </c>
      <c r="E436" s="305">
        <v>499</v>
      </c>
      <c r="F436" s="30" t="s">
        <v>1605</v>
      </c>
      <c r="G436" s="30" t="s">
        <v>23</v>
      </c>
      <c r="H436" s="306">
        <v>284.5</v>
      </c>
      <c r="I436" s="307">
        <v>150.80000000000001</v>
      </c>
      <c r="J436" s="307">
        <v>133.69999999999999</v>
      </c>
      <c r="K436" s="307">
        <v>284.5</v>
      </c>
      <c r="L436" s="307">
        <v>0</v>
      </c>
      <c r="M436" s="348"/>
      <c r="N436" s="348"/>
      <c r="O436" s="348"/>
      <c r="P436" s="518"/>
      <c r="Q436" s="514"/>
      <c r="R436" s="514"/>
      <c r="S436" s="522"/>
      <c r="T436" s="313"/>
      <c r="U436" s="313"/>
      <c r="V436" s="313"/>
      <c r="W436" s="313"/>
      <c r="X436" s="313"/>
      <c r="Y436" s="312"/>
      <c r="Z436" s="312"/>
      <c r="AA436" s="313"/>
      <c r="AB436" s="313">
        <v>284.5</v>
      </c>
      <c r="AC436" s="313"/>
      <c r="AD436" s="313"/>
      <c r="AE436" s="313"/>
      <c r="AF436" s="314"/>
    </row>
    <row r="437" spans="1:32" ht="60" customHeight="1" x14ac:dyDescent="0.25">
      <c r="A437" s="349"/>
      <c r="B437" s="348"/>
      <c r="C437" s="308" t="s">
        <v>1614</v>
      </c>
      <c r="D437" s="304">
        <v>62</v>
      </c>
      <c r="E437" s="305">
        <v>16</v>
      </c>
      <c r="F437" s="30" t="s">
        <v>1605</v>
      </c>
      <c r="G437" s="30" t="s">
        <v>23</v>
      </c>
      <c r="H437" s="306">
        <v>242.1</v>
      </c>
      <c r="I437" s="307">
        <v>242.1</v>
      </c>
      <c r="J437" s="307">
        <v>0</v>
      </c>
      <c r="K437" s="307">
        <v>242.1</v>
      </c>
      <c r="L437" s="307">
        <v>0</v>
      </c>
      <c r="M437" s="348"/>
      <c r="N437" s="348"/>
      <c r="O437" s="348"/>
      <c r="P437" s="518"/>
      <c r="Q437" s="514"/>
      <c r="R437" s="514"/>
      <c r="S437" s="522"/>
      <c r="T437" s="314" t="s">
        <v>155</v>
      </c>
      <c r="U437" s="313" t="s">
        <v>156</v>
      </c>
      <c r="V437" s="313" t="s">
        <v>157</v>
      </c>
      <c r="W437" s="313" t="s">
        <v>28</v>
      </c>
      <c r="X437" s="313" t="s">
        <v>29</v>
      </c>
      <c r="Y437" s="312">
        <v>31</v>
      </c>
      <c r="Z437" s="312">
        <v>678</v>
      </c>
      <c r="AA437" s="313">
        <v>144</v>
      </c>
      <c r="AB437" s="313">
        <v>242.1</v>
      </c>
      <c r="AC437" s="313">
        <v>0</v>
      </c>
      <c r="AD437" s="313"/>
      <c r="AE437" s="313"/>
      <c r="AF437" s="314" t="s">
        <v>1104</v>
      </c>
    </row>
    <row r="438" spans="1:32" ht="60" customHeight="1" x14ac:dyDescent="0.25">
      <c r="A438" s="349"/>
      <c r="B438" s="348"/>
      <c r="C438" s="308" t="s">
        <v>1622</v>
      </c>
      <c r="D438" s="304">
        <v>62</v>
      </c>
      <c r="E438" s="305">
        <v>19</v>
      </c>
      <c r="F438" s="30" t="s">
        <v>1605</v>
      </c>
      <c r="G438" s="30" t="s">
        <v>23</v>
      </c>
      <c r="H438" s="306">
        <v>64.099999999999994</v>
      </c>
      <c r="I438" s="307">
        <v>64.099999999999994</v>
      </c>
      <c r="J438" s="307">
        <v>0</v>
      </c>
      <c r="K438" s="307">
        <v>64.099999999999994</v>
      </c>
      <c r="L438" s="307">
        <v>0</v>
      </c>
      <c r="M438" s="348"/>
      <c r="N438" s="348"/>
      <c r="O438" s="348"/>
      <c r="P438" s="518"/>
      <c r="Q438" s="514"/>
      <c r="R438" s="514"/>
      <c r="S438" s="522"/>
      <c r="T438" s="314" t="s">
        <v>158</v>
      </c>
      <c r="U438" s="313" t="s">
        <v>159</v>
      </c>
      <c r="V438" s="313" t="s">
        <v>160</v>
      </c>
      <c r="W438" s="313" t="s">
        <v>28</v>
      </c>
      <c r="X438" s="313" t="s">
        <v>29</v>
      </c>
      <c r="Y438" s="312">
        <v>31</v>
      </c>
      <c r="Z438" s="312">
        <v>418</v>
      </c>
      <c r="AA438" s="313">
        <v>226.5</v>
      </c>
      <c r="AB438" s="313">
        <v>64.099999999999994</v>
      </c>
      <c r="AC438" s="313">
        <v>0</v>
      </c>
      <c r="AD438" s="313"/>
      <c r="AE438" s="313"/>
      <c r="AF438" s="314" t="s">
        <v>1629</v>
      </c>
    </row>
    <row r="439" spans="1:32" ht="60" customHeight="1" x14ac:dyDescent="0.25">
      <c r="A439" s="349"/>
      <c r="B439" s="348"/>
      <c r="C439" s="308" t="s">
        <v>1614</v>
      </c>
      <c r="D439" s="304">
        <v>62</v>
      </c>
      <c r="E439" s="305">
        <v>32</v>
      </c>
      <c r="F439" s="30" t="s">
        <v>1605</v>
      </c>
      <c r="G439" s="30" t="s">
        <v>23</v>
      </c>
      <c r="H439" s="306">
        <v>279.3</v>
      </c>
      <c r="I439" s="307">
        <v>279.3</v>
      </c>
      <c r="J439" s="307">
        <v>0</v>
      </c>
      <c r="K439" s="307">
        <v>279.3</v>
      </c>
      <c r="L439" s="307">
        <v>0</v>
      </c>
      <c r="M439" s="348"/>
      <c r="N439" s="348"/>
      <c r="O439" s="348"/>
      <c r="P439" s="518"/>
      <c r="Q439" s="514"/>
      <c r="R439" s="514"/>
      <c r="S439" s="522"/>
      <c r="T439" s="314" t="s">
        <v>161</v>
      </c>
      <c r="U439" s="313" t="s">
        <v>162</v>
      </c>
      <c r="V439" s="313" t="s">
        <v>163</v>
      </c>
      <c r="W439" s="313" t="s">
        <v>28</v>
      </c>
      <c r="X439" s="313" t="s">
        <v>29</v>
      </c>
      <c r="Y439" s="312">
        <v>31</v>
      </c>
      <c r="Z439" s="312">
        <v>611</v>
      </c>
      <c r="AA439" s="313">
        <v>81.7</v>
      </c>
      <c r="AB439" s="313">
        <v>279.3</v>
      </c>
      <c r="AC439" s="313">
        <v>0</v>
      </c>
      <c r="AD439" s="313"/>
      <c r="AE439" s="313"/>
      <c r="AF439" s="314" t="s">
        <v>1104</v>
      </c>
    </row>
    <row r="440" spans="1:32" ht="60" customHeight="1" x14ac:dyDescent="0.25">
      <c r="A440" s="349"/>
      <c r="B440" s="348"/>
      <c r="C440" s="308" t="s">
        <v>1612</v>
      </c>
      <c r="D440" s="304">
        <v>63</v>
      </c>
      <c r="E440" s="305">
        <v>65</v>
      </c>
      <c r="F440" s="30" t="s">
        <v>1605</v>
      </c>
      <c r="G440" s="30" t="s">
        <v>23</v>
      </c>
      <c r="H440" s="306">
        <v>134</v>
      </c>
      <c r="I440" s="307">
        <v>134</v>
      </c>
      <c r="J440" s="307">
        <v>0</v>
      </c>
      <c r="K440" s="307">
        <v>134</v>
      </c>
      <c r="L440" s="307">
        <v>0</v>
      </c>
      <c r="M440" s="348"/>
      <c r="N440" s="348"/>
      <c r="O440" s="348"/>
      <c r="P440" s="518"/>
      <c r="Q440" s="514"/>
      <c r="R440" s="514"/>
      <c r="S440" s="522"/>
      <c r="T440" s="313" t="s">
        <v>599</v>
      </c>
      <c r="U440" s="313" t="s">
        <v>600</v>
      </c>
      <c r="V440" s="313"/>
      <c r="W440" s="313"/>
      <c r="X440" s="313"/>
      <c r="Y440" s="312"/>
      <c r="Z440" s="312">
        <v>6</v>
      </c>
      <c r="AA440" s="313">
        <v>72</v>
      </c>
      <c r="AB440" s="313">
        <v>134</v>
      </c>
      <c r="AC440" s="313">
        <v>-62</v>
      </c>
      <c r="AD440" s="313" t="s">
        <v>43</v>
      </c>
      <c r="AE440" s="312" t="s">
        <v>1811</v>
      </c>
      <c r="AF440" s="314"/>
    </row>
    <row r="441" spans="1:32" ht="60" customHeight="1" x14ac:dyDescent="0.25">
      <c r="A441" s="349"/>
      <c r="B441" s="348"/>
      <c r="C441" s="512" t="s">
        <v>1615</v>
      </c>
      <c r="D441" s="304">
        <v>63</v>
      </c>
      <c r="E441" s="305">
        <v>60</v>
      </c>
      <c r="F441" s="30" t="s">
        <v>1605</v>
      </c>
      <c r="G441" s="30" t="s">
        <v>23</v>
      </c>
      <c r="H441" s="306">
        <v>16.7</v>
      </c>
      <c r="I441" s="307">
        <v>16.7</v>
      </c>
      <c r="J441" s="307">
        <v>0</v>
      </c>
      <c r="K441" s="307">
        <v>16.7</v>
      </c>
      <c r="L441" s="307">
        <v>0</v>
      </c>
      <c r="M441" s="348"/>
      <c r="N441" s="348"/>
      <c r="O441" s="348"/>
      <c r="P441" s="518"/>
      <c r="Q441" s="514"/>
      <c r="R441" s="514"/>
      <c r="S441" s="522"/>
      <c r="T441" s="313" t="s">
        <v>599</v>
      </c>
      <c r="U441" s="313" t="s">
        <v>600</v>
      </c>
      <c r="V441" s="313"/>
      <c r="W441" s="313"/>
      <c r="X441" s="313"/>
      <c r="Y441" s="312"/>
      <c r="Z441" s="312">
        <v>6</v>
      </c>
      <c r="AA441" s="313">
        <v>72</v>
      </c>
      <c r="AB441" s="313">
        <v>16.7</v>
      </c>
      <c r="AC441" s="313">
        <v>55.3</v>
      </c>
      <c r="AD441" s="313" t="s">
        <v>43</v>
      </c>
      <c r="AE441" s="312" t="s">
        <v>1811</v>
      </c>
      <c r="AF441" s="314"/>
    </row>
    <row r="442" spans="1:32" ht="60" customHeight="1" x14ac:dyDescent="0.25">
      <c r="A442" s="349"/>
      <c r="B442" s="348"/>
      <c r="C442" s="512"/>
      <c r="D442" s="304">
        <v>63</v>
      </c>
      <c r="E442" s="305">
        <v>104</v>
      </c>
      <c r="F442" s="30" t="s">
        <v>1605</v>
      </c>
      <c r="G442" s="30" t="s">
        <v>23</v>
      </c>
      <c r="H442" s="306">
        <v>133.69999999999999</v>
      </c>
      <c r="I442" s="307">
        <v>133.69999999999999</v>
      </c>
      <c r="J442" s="307">
        <v>0</v>
      </c>
      <c r="K442" s="307">
        <v>133.69999999999999</v>
      </c>
      <c r="L442" s="307">
        <v>0</v>
      </c>
      <c r="M442" s="348"/>
      <c r="N442" s="348"/>
      <c r="O442" s="348"/>
      <c r="P442" s="518"/>
      <c r="Q442" s="514"/>
      <c r="R442" s="514"/>
      <c r="S442" s="522"/>
      <c r="T442" s="313" t="s">
        <v>599</v>
      </c>
      <c r="U442" s="313" t="s">
        <v>600</v>
      </c>
      <c r="V442" s="313"/>
      <c r="W442" s="313"/>
      <c r="X442" s="313"/>
      <c r="Y442" s="312"/>
      <c r="Z442" s="312">
        <v>6</v>
      </c>
      <c r="AA442" s="313">
        <v>72</v>
      </c>
      <c r="AB442" s="313">
        <v>133.69999999999999</v>
      </c>
      <c r="AC442" s="313">
        <v>-61.699999999999989</v>
      </c>
      <c r="AD442" s="313" t="s">
        <v>43</v>
      </c>
      <c r="AE442" s="312" t="s">
        <v>1811</v>
      </c>
      <c r="AF442" s="314"/>
    </row>
    <row r="443" spans="1:32" ht="60" customHeight="1" x14ac:dyDescent="0.25">
      <c r="A443" s="349"/>
      <c r="B443" s="348"/>
      <c r="C443" s="308" t="s">
        <v>33</v>
      </c>
      <c r="D443" s="304">
        <v>54</v>
      </c>
      <c r="E443" s="305">
        <v>151</v>
      </c>
      <c r="F443" s="30" t="s">
        <v>1605</v>
      </c>
      <c r="G443" s="30" t="s">
        <v>23</v>
      </c>
      <c r="H443" s="306">
        <v>150.4</v>
      </c>
      <c r="I443" s="307">
        <v>150.4</v>
      </c>
      <c r="J443" s="307">
        <v>0</v>
      </c>
      <c r="K443" s="307">
        <v>150.4</v>
      </c>
      <c r="L443" s="307">
        <v>0</v>
      </c>
      <c r="M443" s="348"/>
      <c r="N443" s="348"/>
      <c r="O443" s="348"/>
      <c r="P443" s="518"/>
      <c r="Q443" s="514"/>
      <c r="R443" s="514"/>
      <c r="S443" s="522"/>
      <c r="T443" s="313"/>
      <c r="U443" s="313"/>
      <c r="V443" s="313"/>
      <c r="W443" s="313"/>
      <c r="X443" s="313"/>
      <c r="Y443" s="312"/>
      <c r="Z443" s="312"/>
      <c r="AA443" s="313"/>
      <c r="AB443" s="313"/>
      <c r="AC443" s="313"/>
      <c r="AD443" s="313"/>
      <c r="AE443" s="312"/>
      <c r="AF443" s="314"/>
    </row>
    <row r="444" spans="1:32" ht="60" customHeight="1" x14ac:dyDescent="0.25">
      <c r="A444" s="349"/>
      <c r="B444" s="348"/>
      <c r="C444" s="512" t="s">
        <v>1610</v>
      </c>
      <c r="D444" s="304">
        <v>55</v>
      </c>
      <c r="E444" s="305">
        <v>409</v>
      </c>
      <c r="F444" s="30" t="s">
        <v>1605</v>
      </c>
      <c r="G444" s="30" t="s">
        <v>23</v>
      </c>
      <c r="H444" s="306">
        <v>60.8</v>
      </c>
      <c r="I444" s="307">
        <v>60.8</v>
      </c>
      <c r="J444" s="307">
        <v>0</v>
      </c>
      <c r="K444" s="307">
        <v>60.8</v>
      </c>
      <c r="L444" s="307">
        <v>0</v>
      </c>
      <c r="M444" s="348"/>
      <c r="N444" s="348"/>
      <c r="O444" s="348"/>
      <c r="P444" s="518"/>
      <c r="Q444" s="514"/>
      <c r="R444" s="514"/>
      <c r="S444" s="522"/>
      <c r="T444" s="313"/>
      <c r="U444" s="313"/>
      <c r="V444" s="313"/>
      <c r="W444" s="313"/>
      <c r="X444" s="313"/>
      <c r="Y444" s="312"/>
      <c r="Z444" s="312"/>
      <c r="AA444" s="313"/>
      <c r="AB444" s="313"/>
      <c r="AC444" s="313"/>
      <c r="AD444" s="313"/>
      <c r="AE444" s="312"/>
      <c r="AF444" s="314"/>
    </row>
    <row r="445" spans="1:32" ht="60" customHeight="1" x14ac:dyDescent="0.25">
      <c r="A445" s="349"/>
      <c r="B445" s="348"/>
      <c r="C445" s="512"/>
      <c r="D445" s="304">
        <v>55</v>
      </c>
      <c r="E445" s="305">
        <v>356</v>
      </c>
      <c r="F445" s="30" t="s">
        <v>1605</v>
      </c>
      <c r="G445" s="30" t="s">
        <v>23</v>
      </c>
      <c r="H445" s="306">
        <v>43.2</v>
      </c>
      <c r="I445" s="307">
        <v>43.2</v>
      </c>
      <c r="J445" s="307">
        <v>0</v>
      </c>
      <c r="K445" s="307">
        <v>43.2</v>
      </c>
      <c r="L445" s="307">
        <v>0</v>
      </c>
      <c r="M445" s="348"/>
      <c r="N445" s="348"/>
      <c r="O445" s="348"/>
      <c r="P445" s="519"/>
      <c r="Q445" s="520"/>
      <c r="R445" s="520"/>
      <c r="S445" s="523"/>
      <c r="T445" s="313"/>
      <c r="U445" s="313"/>
      <c r="V445" s="313"/>
      <c r="W445" s="313"/>
      <c r="X445" s="313"/>
      <c r="Y445" s="312"/>
      <c r="Z445" s="312"/>
      <c r="AA445" s="313"/>
      <c r="AB445" s="313"/>
      <c r="AC445" s="313"/>
      <c r="AD445" s="313"/>
      <c r="AE445" s="312"/>
      <c r="AF445" s="314"/>
    </row>
    <row r="446" spans="1:32" ht="60" customHeight="1" x14ac:dyDescent="0.25">
      <c r="A446" s="349">
        <v>49</v>
      </c>
      <c r="B446" s="348" t="s">
        <v>1812</v>
      </c>
      <c r="C446" s="512" t="s">
        <v>1617</v>
      </c>
      <c r="D446" s="304">
        <v>55</v>
      </c>
      <c r="E446" s="305">
        <v>227</v>
      </c>
      <c r="F446" s="30" t="s">
        <v>1605</v>
      </c>
      <c r="G446" s="30" t="s">
        <v>23</v>
      </c>
      <c r="H446" s="306">
        <v>12.2</v>
      </c>
      <c r="I446" s="307">
        <v>12.2</v>
      </c>
      <c r="J446" s="307">
        <v>0</v>
      </c>
      <c r="K446" s="307">
        <v>12.2</v>
      </c>
      <c r="L446" s="307">
        <v>0</v>
      </c>
      <c r="M446" s="348" t="s">
        <v>1813</v>
      </c>
      <c r="N446" s="348" t="s">
        <v>1814</v>
      </c>
      <c r="O446" s="348" t="s">
        <v>1608</v>
      </c>
      <c r="P446" s="517">
        <v>4084</v>
      </c>
      <c r="Q446" s="513">
        <v>161.4</v>
      </c>
      <c r="R446" s="513">
        <v>3922.6</v>
      </c>
      <c r="S446" s="510"/>
      <c r="T446" s="313"/>
      <c r="U446" s="313"/>
      <c r="V446" s="313"/>
      <c r="W446" s="313"/>
      <c r="X446" s="313"/>
      <c r="Y446" s="312"/>
      <c r="Z446" s="312"/>
      <c r="AA446" s="313"/>
      <c r="AB446" s="313"/>
      <c r="AC446" s="313"/>
      <c r="AD446" s="313"/>
      <c r="AE446" s="312"/>
      <c r="AF446" s="314"/>
    </row>
    <row r="447" spans="1:32" ht="60" customHeight="1" x14ac:dyDescent="0.25">
      <c r="A447" s="349"/>
      <c r="B447" s="348"/>
      <c r="C447" s="512"/>
      <c r="D447" s="304">
        <v>55</v>
      </c>
      <c r="E447" s="305">
        <v>219</v>
      </c>
      <c r="F447" s="30" t="s">
        <v>1605</v>
      </c>
      <c r="G447" s="30" t="s">
        <v>23</v>
      </c>
      <c r="H447" s="306">
        <v>59.6</v>
      </c>
      <c r="I447" s="307">
        <v>59.6</v>
      </c>
      <c r="J447" s="307">
        <v>0</v>
      </c>
      <c r="K447" s="307">
        <v>59.6</v>
      </c>
      <c r="L447" s="307">
        <v>0</v>
      </c>
      <c r="M447" s="348"/>
      <c r="N447" s="348"/>
      <c r="O447" s="348"/>
      <c r="P447" s="518"/>
      <c r="Q447" s="514"/>
      <c r="R447" s="514"/>
      <c r="S447" s="510"/>
      <c r="T447" s="313"/>
      <c r="U447" s="313"/>
      <c r="V447" s="313"/>
      <c r="W447" s="313"/>
      <c r="X447" s="313"/>
      <c r="Y447" s="312"/>
      <c r="Z447" s="312"/>
      <c r="AA447" s="313"/>
      <c r="AB447" s="313"/>
      <c r="AC447" s="313"/>
      <c r="AD447" s="313"/>
      <c r="AE447" s="312"/>
      <c r="AF447" s="314"/>
    </row>
    <row r="448" spans="1:32" ht="60" customHeight="1" x14ac:dyDescent="0.25">
      <c r="A448" s="349"/>
      <c r="B448" s="348"/>
      <c r="C448" s="512"/>
      <c r="D448" s="304">
        <v>55</v>
      </c>
      <c r="E448" s="305">
        <v>218</v>
      </c>
      <c r="F448" s="30" t="s">
        <v>1605</v>
      </c>
      <c r="G448" s="30" t="s">
        <v>23</v>
      </c>
      <c r="H448" s="306">
        <v>51.1</v>
      </c>
      <c r="I448" s="307">
        <v>51.1</v>
      </c>
      <c r="J448" s="307">
        <v>0</v>
      </c>
      <c r="K448" s="307">
        <v>51.1</v>
      </c>
      <c r="L448" s="307">
        <v>0</v>
      </c>
      <c r="M448" s="348"/>
      <c r="N448" s="348"/>
      <c r="O448" s="348"/>
      <c r="P448" s="518"/>
      <c r="Q448" s="514"/>
      <c r="R448" s="514"/>
      <c r="S448" s="510"/>
      <c r="T448" s="313"/>
      <c r="U448" s="313"/>
      <c r="V448" s="313"/>
      <c r="W448" s="313"/>
      <c r="X448" s="313"/>
      <c r="Y448" s="312"/>
      <c r="Z448" s="312"/>
      <c r="AA448" s="313"/>
      <c r="AB448" s="313"/>
      <c r="AC448" s="313"/>
      <c r="AD448" s="313"/>
      <c r="AE448" s="312"/>
      <c r="AF448" s="314"/>
    </row>
    <row r="449" spans="1:32" ht="60" customHeight="1" x14ac:dyDescent="0.25">
      <c r="A449" s="349"/>
      <c r="B449" s="348"/>
      <c r="C449" s="512"/>
      <c r="D449" s="304">
        <v>55</v>
      </c>
      <c r="E449" s="305">
        <v>217</v>
      </c>
      <c r="F449" s="30" t="s">
        <v>1605</v>
      </c>
      <c r="G449" s="30" t="s">
        <v>23</v>
      </c>
      <c r="H449" s="306">
        <v>38.5</v>
      </c>
      <c r="I449" s="307">
        <v>38.5</v>
      </c>
      <c r="J449" s="307">
        <v>0</v>
      </c>
      <c r="K449" s="307">
        <v>38.5</v>
      </c>
      <c r="L449" s="307">
        <v>0</v>
      </c>
      <c r="M449" s="348"/>
      <c r="N449" s="348"/>
      <c r="O449" s="348"/>
      <c r="P449" s="519"/>
      <c r="Q449" s="520"/>
      <c r="R449" s="520"/>
      <c r="S449" s="510"/>
      <c r="T449" s="313"/>
      <c r="U449" s="313"/>
      <c r="V449" s="313"/>
      <c r="W449" s="313"/>
      <c r="X449" s="313"/>
      <c r="Y449" s="312"/>
      <c r="Z449" s="312"/>
      <c r="AA449" s="313"/>
      <c r="AB449" s="313"/>
      <c r="AC449" s="313"/>
      <c r="AD449" s="313"/>
      <c r="AE449" s="312"/>
      <c r="AF449" s="314"/>
    </row>
    <row r="450" spans="1:32" ht="60" customHeight="1" x14ac:dyDescent="0.25">
      <c r="A450" s="349">
        <v>50</v>
      </c>
      <c r="B450" s="348" t="s">
        <v>1812</v>
      </c>
      <c r="C450" s="308" t="s">
        <v>33</v>
      </c>
      <c r="D450" s="304">
        <v>54</v>
      </c>
      <c r="E450" s="305">
        <v>124</v>
      </c>
      <c r="F450" s="30" t="s">
        <v>1605</v>
      </c>
      <c r="G450" s="30" t="s">
        <v>23</v>
      </c>
      <c r="H450" s="306">
        <v>119</v>
      </c>
      <c r="I450" s="307">
        <v>119</v>
      </c>
      <c r="J450" s="307">
        <v>0</v>
      </c>
      <c r="K450" s="307">
        <v>119</v>
      </c>
      <c r="L450" s="307">
        <v>0</v>
      </c>
      <c r="M450" s="348" t="s">
        <v>1813</v>
      </c>
      <c r="N450" s="348" t="s">
        <v>1815</v>
      </c>
      <c r="O450" s="348" t="s">
        <v>1608</v>
      </c>
      <c r="P450" s="517">
        <v>4084</v>
      </c>
      <c r="Q450" s="513">
        <v>1878.7</v>
      </c>
      <c r="R450" s="513">
        <v>2043.8999999999999</v>
      </c>
      <c r="S450" s="521"/>
      <c r="T450" s="528" t="s">
        <v>649</v>
      </c>
      <c r="U450" s="528" t="s">
        <v>651</v>
      </c>
      <c r="V450" s="528"/>
      <c r="W450" s="528"/>
      <c r="X450" s="528"/>
      <c r="Y450" s="530"/>
      <c r="Z450" s="312">
        <v>11</v>
      </c>
      <c r="AA450" s="313">
        <v>120</v>
      </c>
      <c r="AB450" s="313">
        <v>119</v>
      </c>
      <c r="AC450" s="313">
        <v>1</v>
      </c>
      <c r="AD450" s="313" t="s">
        <v>33</v>
      </c>
      <c r="AE450" s="312" t="s">
        <v>1621</v>
      </c>
      <c r="AF450" s="314"/>
    </row>
    <row r="451" spans="1:32" ht="60" customHeight="1" x14ac:dyDescent="0.25">
      <c r="A451" s="349"/>
      <c r="B451" s="348"/>
      <c r="C451" s="512" t="s">
        <v>1617</v>
      </c>
      <c r="D451" s="304">
        <v>55</v>
      </c>
      <c r="E451" s="305">
        <v>219</v>
      </c>
      <c r="F451" s="30" t="s">
        <v>1605</v>
      </c>
      <c r="G451" s="30" t="s">
        <v>23</v>
      </c>
      <c r="H451" s="306">
        <v>82.8</v>
      </c>
      <c r="I451" s="307">
        <v>82.8</v>
      </c>
      <c r="J451" s="307">
        <v>0</v>
      </c>
      <c r="K451" s="307">
        <v>82.8</v>
      </c>
      <c r="L451" s="307">
        <v>0</v>
      </c>
      <c r="M451" s="348"/>
      <c r="N451" s="348"/>
      <c r="O451" s="348"/>
      <c r="P451" s="518"/>
      <c r="Q451" s="514"/>
      <c r="R451" s="514"/>
      <c r="S451" s="522"/>
      <c r="T451" s="528"/>
      <c r="U451" s="528"/>
      <c r="V451" s="528"/>
      <c r="W451" s="528"/>
      <c r="X451" s="528"/>
      <c r="Y451" s="530"/>
      <c r="Z451" s="312">
        <v>6</v>
      </c>
      <c r="AA451" s="313">
        <v>168</v>
      </c>
      <c r="AB451" s="313">
        <v>82.8</v>
      </c>
      <c r="AC451" s="313">
        <v>85.2</v>
      </c>
      <c r="AD451" s="313" t="s">
        <v>43</v>
      </c>
      <c r="AE451" s="312" t="s">
        <v>1624</v>
      </c>
      <c r="AF451" s="314"/>
    </row>
    <row r="452" spans="1:32" ht="60" customHeight="1" x14ac:dyDescent="0.25">
      <c r="A452" s="349"/>
      <c r="B452" s="348"/>
      <c r="C452" s="512"/>
      <c r="D452" s="304">
        <v>55</v>
      </c>
      <c r="E452" s="305">
        <v>218</v>
      </c>
      <c r="F452" s="30" t="s">
        <v>1605</v>
      </c>
      <c r="G452" s="30" t="s">
        <v>23</v>
      </c>
      <c r="H452" s="306">
        <v>87.8</v>
      </c>
      <c r="I452" s="307">
        <v>87.8</v>
      </c>
      <c r="J452" s="307">
        <v>0</v>
      </c>
      <c r="K452" s="307">
        <v>87.8</v>
      </c>
      <c r="L452" s="307">
        <v>0</v>
      </c>
      <c r="M452" s="348"/>
      <c r="N452" s="348"/>
      <c r="O452" s="348"/>
      <c r="P452" s="518"/>
      <c r="Q452" s="514"/>
      <c r="R452" s="514"/>
      <c r="S452" s="522"/>
      <c r="T452" s="313"/>
      <c r="U452" s="313"/>
      <c r="V452" s="313"/>
      <c r="W452" s="313"/>
      <c r="X452" s="313"/>
      <c r="Y452" s="312"/>
      <c r="Z452" s="312">
        <v>6</v>
      </c>
      <c r="AA452" s="313">
        <v>168</v>
      </c>
      <c r="AB452" s="313">
        <v>87.8</v>
      </c>
      <c r="AC452" s="313">
        <v>80.2</v>
      </c>
      <c r="AD452" s="313" t="s">
        <v>43</v>
      </c>
      <c r="AE452" s="312" t="s">
        <v>1624</v>
      </c>
      <c r="AF452" s="314"/>
    </row>
    <row r="453" spans="1:32" ht="60" customHeight="1" x14ac:dyDescent="0.25">
      <c r="A453" s="349"/>
      <c r="B453" s="348"/>
      <c r="C453" s="512" t="s">
        <v>1610</v>
      </c>
      <c r="D453" s="304">
        <v>55</v>
      </c>
      <c r="E453" s="305">
        <v>405</v>
      </c>
      <c r="F453" s="30" t="s">
        <v>1605</v>
      </c>
      <c r="G453" s="30" t="s">
        <v>23</v>
      </c>
      <c r="H453" s="306">
        <v>66.2</v>
      </c>
      <c r="I453" s="307">
        <v>66.2</v>
      </c>
      <c r="J453" s="307">
        <v>0</v>
      </c>
      <c r="K453" s="307">
        <v>66.2</v>
      </c>
      <c r="L453" s="307">
        <v>0</v>
      </c>
      <c r="M453" s="348"/>
      <c r="N453" s="348"/>
      <c r="O453" s="348"/>
      <c r="P453" s="518"/>
      <c r="Q453" s="514"/>
      <c r="R453" s="514"/>
      <c r="S453" s="522"/>
      <c r="T453" s="528" t="s">
        <v>649</v>
      </c>
      <c r="U453" s="528" t="s">
        <v>651</v>
      </c>
      <c r="V453" s="528"/>
      <c r="W453" s="528"/>
      <c r="X453" s="528"/>
      <c r="Y453" s="530"/>
      <c r="Z453" s="312">
        <v>11</v>
      </c>
      <c r="AA453" s="313">
        <v>120</v>
      </c>
      <c r="AB453" s="313">
        <v>66.2</v>
      </c>
      <c r="AC453" s="313">
        <v>53.8</v>
      </c>
      <c r="AD453" s="313" t="s">
        <v>33</v>
      </c>
      <c r="AE453" s="312" t="s">
        <v>1621</v>
      </c>
      <c r="AF453" s="314"/>
    </row>
    <row r="454" spans="1:32" ht="60" customHeight="1" x14ac:dyDescent="0.25">
      <c r="A454" s="349"/>
      <c r="B454" s="348"/>
      <c r="C454" s="512"/>
      <c r="D454" s="304">
        <v>55</v>
      </c>
      <c r="E454" s="305">
        <v>406</v>
      </c>
      <c r="F454" s="30" t="s">
        <v>1605</v>
      </c>
      <c r="G454" s="30" t="s">
        <v>23</v>
      </c>
      <c r="H454" s="306">
        <v>85.1</v>
      </c>
      <c r="I454" s="307">
        <v>85.1</v>
      </c>
      <c r="J454" s="307">
        <v>0</v>
      </c>
      <c r="K454" s="307">
        <v>85.1</v>
      </c>
      <c r="L454" s="307">
        <v>0</v>
      </c>
      <c r="M454" s="348"/>
      <c r="N454" s="348"/>
      <c r="O454" s="348"/>
      <c r="P454" s="518"/>
      <c r="Q454" s="514"/>
      <c r="R454" s="514"/>
      <c r="S454" s="522"/>
      <c r="T454" s="528"/>
      <c r="U454" s="528"/>
      <c r="V454" s="528"/>
      <c r="W454" s="528"/>
      <c r="X454" s="528"/>
      <c r="Y454" s="530"/>
      <c r="Z454" s="312"/>
      <c r="AA454" s="313"/>
      <c r="AB454" s="313"/>
      <c r="AC454" s="313"/>
      <c r="AD454" s="313"/>
      <c r="AE454" s="312"/>
      <c r="AF454" s="314"/>
    </row>
    <row r="455" spans="1:32" ht="60" customHeight="1" x14ac:dyDescent="0.25">
      <c r="A455" s="349"/>
      <c r="B455" s="348"/>
      <c r="C455" s="308" t="s">
        <v>1612</v>
      </c>
      <c r="D455" s="304">
        <v>55</v>
      </c>
      <c r="E455" s="305">
        <v>600</v>
      </c>
      <c r="F455" s="30" t="s">
        <v>1605</v>
      </c>
      <c r="G455" s="30" t="s">
        <v>23</v>
      </c>
      <c r="H455" s="306">
        <v>285.8</v>
      </c>
      <c r="I455" s="307">
        <v>285.8</v>
      </c>
      <c r="J455" s="307">
        <v>0</v>
      </c>
      <c r="K455" s="307">
        <v>285.8</v>
      </c>
      <c r="L455" s="307">
        <v>0</v>
      </c>
      <c r="M455" s="348"/>
      <c r="N455" s="348"/>
      <c r="O455" s="348"/>
      <c r="P455" s="518"/>
      <c r="Q455" s="514"/>
      <c r="R455" s="514"/>
      <c r="S455" s="522"/>
      <c r="T455" s="528"/>
      <c r="U455" s="528"/>
      <c r="V455" s="528"/>
      <c r="W455" s="528"/>
      <c r="X455" s="528"/>
      <c r="Y455" s="530"/>
      <c r="Z455" s="312">
        <v>7</v>
      </c>
      <c r="AA455" s="313">
        <v>216</v>
      </c>
      <c r="AB455" s="313">
        <v>285.8</v>
      </c>
      <c r="AC455" s="313">
        <v>-69.800000000000011</v>
      </c>
      <c r="AD455" s="313" t="s">
        <v>99</v>
      </c>
      <c r="AE455" s="312" t="s">
        <v>1625</v>
      </c>
      <c r="AF455" s="314"/>
    </row>
    <row r="456" spans="1:32" ht="60" customHeight="1" x14ac:dyDescent="0.25">
      <c r="A456" s="349"/>
      <c r="B456" s="348"/>
      <c r="C456" s="308" t="s">
        <v>1614</v>
      </c>
      <c r="D456" s="304">
        <v>62</v>
      </c>
      <c r="E456" s="305">
        <v>15</v>
      </c>
      <c r="F456" s="30" t="s">
        <v>1605</v>
      </c>
      <c r="G456" s="30" t="s">
        <v>23</v>
      </c>
      <c r="H456" s="306">
        <v>313.3</v>
      </c>
      <c r="I456" s="307">
        <v>313.3</v>
      </c>
      <c r="J456" s="307">
        <v>0</v>
      </c>
      <c r="K456" s="307">
        <v>313.3</v>
      </c>
      <c r="L456" s="307">
        <v>0</v>
      </c>
      <c r="M456" s="348"/>
      <c r="N456" s="348"/>
      <c r="O456" s="348"/>
      <c r="P456" s="518"/>
      <c r="Q456" s="514"/>
      <c r="R456" s="514"/>
      <c r="S456" s="522"/>
      <c r="T456" s="528"/>
      <c r="U456" s="528"/>
      <c r="V456" s="528"/>
      <c r="W456" s="528"/>
      <c r="X456" s="528"/>
      <c r="Y456" s="530"/>
      <c r="Z456" s="312">
        <v>6</v>
      </c>
      <c r="AA456" s="313">
        <v>168</v>
      </c>
      <c r="AB456" s="313">
        <v>313.3</v>
      </c>
      <c r="AC456" s="313">
        <v>-145.30000000000001</v>
      </c>
      <c r="AD456" s="313" t="s">
        <v>43</v>
      </c>
      <c r="AE456" s="312" t="s">
        <v>1624</v>
      </c>
      <c r="AF456" s="314"/>
    </row>
    <row r="457" spans="1:32" ht="60" customHeight="1" x14ac:dyDescent="0.25">
      <c r="A457" s="349"/>
      <c r="B457" s="348"/>
      <c r="C457" s="308" t="s">
        <v>1614</v>
      </c>
      <c r="D457" s="304">
        <v>62</v>
      </c>
      <c r="E457" s="305">
        <v>22</v>
      </c>
      <c r="F457" s="30" t="s">
        <v>1605</v>
      </c>
      <c r="G457" s="30" t="s">
        <v>23</v>
      </c>
      <c r="H457" s="306">
        <v>218.9</v>
      </c>
      <c r="I457" s="307">
        <v>218.9</v>
      </c>
      <c r="J457" s="307">
        <v>0</v>
      </c>
      <c r="K457" s="307">
        <v>218.9</v>
      </c>
      <c r="L457" s="307">
        <v>0</v>
      </c>
      <c r="M457" s="348"/>
      <c r="N457" s="348"/>
      <c r="O457" s="348"/>
      <c r="P457" s="518"/>
      <c r="Q457" s="514"/>
      <c r="R457" s="514"/>
      <c r="S457" s="522"/>
      <c r="T457" s="528"/>
      <c r="U457" s="528"/>
      <c r="V457" s="528"/>
      <c r="W457" s="528"/>
      <c r="X457" s="528"/>
      <c r="Y457" s="530"/>
      <c r="Z457" s="312">
        <v>6</v>
      </c>
      <c r="AA457" s="313">
        <v>168</v>
      </c>
      <c r="AB457" s="313">
        <v>218.9</v>
      </c>
      <c r="AC457" s="313">
        <v>-50.900000000000006</v>
      </c>
      <c r="AD457" s="313" t="s">
        <v>43</v>
      </c>
      <c r="AE457" s="312" t="s">
        <v>1624</v>
      </c>
      <c r="AF457" s="314"/>
    </row>
    <row r="458" spans="1:32" ht="60" customHeight="1" x14ac:dyDescent="0.25">
      <c r="A458" s="349"/>
      <c r="B458" s="348"/>
      <c r="C458" s="308" t="s">
        <v>1622</v>
      </c>
      <c r="D458" s="304">
        <v>62</v>
      </c>
      <c r="E458" s="305">
        <v>23</v>
      </c>
      <c r="F458" s="30" t="s">
        <v>1605</v>
      </c>
      <c r="G458" s="30" t="s">
        <v>23</v>
      </c>
      <c r="H458" s="306">
        <v>26.5</v>
      </c>
      <c r="I458" s="307">
        <v>26.5</v>
      </c>
      <c r="J458" s="307">
        <v>0</v>
      </c>
      <c r="K458" s="307">
        <v>26.5</v>
      </c>
      <c r="L458" s="307">
        <v>0</v>
      </c>
      <c r="M458" s="348"/>
      <c r="N458" s="348"/>
      <c r="O458" s="348"/>
      <c r="P458" s="518"/>
      <c r="Q458" s="514"/>
      <c r="R458" s="514"/>
      <c r="S458" s="522"/>
      <c r="T458" s="528"/>
      <c r="U458" s="528"/>
      <c r="V458" s="528"/>
      <c r="W458" s="528"/>
      <c r="X458" s="528"/>
      <c r="Y458" s="530"/>
      <c r="Z458" s="312">
        <v>6</v>
      </c>
      <c r="AA458" s="313">
        <v>168</v>
      </c>
      <c r="AB458" s="313">
        <v>26.5</v>
      </c>
      <c r="AC458" s="313">
        <v>141.5</v>
      </c>
      <c r="AD458" s="313" t="s">
        <v>43</v>
      </c>
      <c r="AE458" s="312" t="s">
        <v>1624</v>
      </c>
      <c r="AF458" s="314"/>
    </row>
    <row r="459" spans="1:32" ht="60" customHeight="1" x14ac:dyDescent="0.25">
      <c r="A459" s="349"/>
      <c r="B459" s="348"/>
      <c r="C459" s="308" t="s">
        <v>1622</v>
      </c>
      <c r="D459" s="304">
        <v>62</v>
      </c>
      <c r="E459" s="305">
        <v>29</v>
      </c>
      <c r="F459" s="30" t="s">
        <v>1605</v>
      </c>
      <c r="G459" s="30" t="s">
        <v>23</v>
      </c>
      <c r="H459" s="306">
        <v>28.9</v>
      </c>
      <c r="I459" s="307">
        <v>28.9</v>
      </c>
      <c r="J459" s="307">
        <v>0</v>
      </c>
      <c r="K459" s="307">
        <v>28.9</v>
      </c>
      <c r="L459" s="307">
        <v>0</v>
      </c>
      <c r="M459" s="348"/>
      <c r="N459" s="348"/>
      <c r="O459" s="348"/>
      <c r="P459" s="518"/>
      <c r="Q459" s="514"/>
      <c r="R459" s="514"/>
      <c r="S459" s="522"/>
      <c r="T459" s="528"/>
      <c r="U459" s="528"/>
      <c r="V459" s="528"/>
      <c r="W459" s="528"/>
      <c r="X459" s="528"/>
      <c r="Y459" s="530"/>
      <c r="Z459" s="312">
        <v>6</v>
      </c>
      <c r="AA459" s="313">
        <v>168</v>
      </c>
      <c r="AB459" s="313">
        <v>28.9</v>
      </c>
      <c r="AC459" s="313">
        <v>139.1</v>
      </c>
      <c r="AD459" s="313" t="s">
        <v>43</v>
      </c>
      <c r="AE459" s="312" t="s">
        <v>1624</v>
      </c>
      <c r="AF459" s="314"/>
    </row>
    <row r="460" spans="1:32" ht="60" customHeight="1" x14ac:dyDescent="0.25">
      <c r="A460" s="349"/>
      <c r="B460" s="348"/>
      <c r="C460" s="308" t="s">
        <v>1615</v>
      </c>
      <c r="D460" s="304">
        <v>63</v>
      </c>
      <c r="E460" s="305">
        <v>170</v>
      </c>
      <c r="F460" s="30" t="s">
        <v>1605</v>
      </c>
      <c r="G460" s="30" t="s">
        <v>23</v>
      </c>
      <c r="H460" s="306">
        <v>117.5</v>
      </c>
      <c r="I460" s="307">
        <v>117.5</v>
      </c>
      <c r="J460" s="307">
        <v>0</v>
      </c>
      <c r="K460" s="307">
        <v>117.5</v>
      </c>
      <c r="L460" s="307">
        <v>0</v>
      </c>
      <c r="M460" s="348"/>
      <c r="N460" s="348"/>
      <c r="O460" s="348"/>
      <c r="P460" s="518"/>
      <c r="Q460" s="514"/>
      <c r="R460" s="514"/>
      <c r="S460" s="522"/>
      <c r="T460" s="528"/>
      <c r="U460" s="528"/>
      <c r="V460" s="528"/>
      <c r="W460" s="528"/>
      <c r="X460" s="528"/>
      <c r="Y460" s="530"/>
      <c r="Z460" s="312"/>
      <c r="AA460" s="313"/>
      <c r="AB460" s="313"/>
      <c r="AC460" s="313"/>
      <c r="AD460" s="313"/>
      <c r="AE460" s="312"/>
      <c r="AF460" s="314"/>
    </row>
    <row r="461" spans="1:32" ht="60" customHeight="1" x14ac:dyDescent="0.25">
      <c r="A461" s="349"/>
      <c r="B461" s="348"/>
      <c r="C461" s="308" t="s">
        <v>1614</v>
      </c>
      <c r="D461" s="304">
        <v>62</v>
      </c>
      <c r="E461" s="305">
        <v>87</v>
      </c>
      <c r="F461" s="30" t="s">
        <v>1605</v>
      </c>
      <c r="G461" s="30" t="s">
        <v>23</v>
      </c>
      <c r="H461" s="306">
        <v>534.70000000000005</v>
      </c>
      <c r="I461" s="307">
        <v>160.30000000000001</v>
      </c>
      <c r="J461" s="307">
        <v>0</v>
      </c>
      <c r="K461" s="307">
        <v>160.30000000000001</v>
      </c>
      <c r="L461" s="307">
        <v>374.40000000000003</v>
      </c>
      <c r="M461" s="348"/>
      <c r="N461" s="348"/>
      <c r="O461" s="348"/>
      <c r="P461" s="518"/>
      <c r="Q461" s="514"/>
      <c r="R461" s="514"/>
      <c r="S461" s="522"/>
      <c r="T461" s="528"/>
      <c r="U461" s="528"/>
      <c r="V461" s="528"/>
      <c r="W461" s="528"/>
      <c r="X461" s="528"/>
      <c r="Y461" s="530"/>
      <c r="Z461" s="312">
        <v>6</v>
      </c>
      <c r="AA461" s="313">
        <v>168</v>
      </c>
      <c r="AB461" s="313">
        <v>160.30000000000001</v>
      </c>
      <c r="AC461" s="313">
        <v>7.6999999999999886</v>
      </c>
      <c r="AD461" s="313" t="s">
        <v>43</v>
      </c>
      <c r="AE461" s="312" t="s">
        <v>1624</v>
      </c>
      <c r="AF461" s="314"/>
    </row>
    <row r="462" spans="1:32" ht="60" customHeight="1" x14ac:dyDescent="0.25">
      <c r="A462" s="349"/>
      <c r="B462" s="348"/>
      <c r="C462" s="308" t="s">
        <v>1615</v>
      </c>
      <c r="D462" s="304">
        <v>63</v>
      </c>
      <c r="E462" s="305">
        <v>1</v>
      </c>
      <c r="F462" s="30" t="s">
        <v>1605</v>
      </c>
      <c r="G462" s="30" t="s">
        <v>23</v>
      </c>
      <c r="H462" s="306">
        <v>60.7</v>
      </c>
      <c r="I462" s="307">
        <v>60.7</v>
      </c>
      <c r="J462" s="307">
        <v>0</v>
      </c>
      <c r="K462" s="307">
        <v>60.7</v>
      </c>
      <c r="L462" s="307">
        <v>0</v>
      </c>
      <c r="M462" s="348"/>
      <c r="N462" s="348"/>
      <c r="O462" s="348"/>
      <c r="P462" s="518"/>
      <c r="Q462" s="514"/>
      <c r="R462" s="514"/>
      <c r="S462" s="522"/>
      <c r="T462" s="528"/>
      <c r="U462" s="528"/>
      <c r="V462" s="528"/>
      <c r="W462" s="528"/>
      <c r="X462" s="528"/>
      <c r="Y462" s="530"/>
      <c r="Z462" s="312">
        <v>6</v>
      </c>
      <c r="AA462" s="313">
        <v>168</v>
      </c>
      <c r="AB462" s="313">
        <v>60.7</v>
      </c>
      <c r="AC462" s="313">
        <v>107.3</v>
      </c>
      <c r="AD462" s="313" t="s">
        <v>43</v>
      </c>
      <c r="AE462" s="312" t="s">
        <v>1624</v>
      </c>
      <c r="AF462" s="314"/>
    </row>
    <row r="463" spans="1:32" ht="60" customHeight="1" x14ac:dyDescent="0.25">
      <c r="A463" s="349"/>
      <c r="B463" s="348"/>
      <c r="C463" s="512" t="s">
        <v>1612</v>
      </c>
      <c r="D463" s="304">
        <v>63</v>
      </c>
      <c r="E463" s="305">
        <v>222</v>
      </c>
      <c r="F463" s="30" t="s">
        <v>1605</v>
      </c>
      <c r="G463" s="30" t="s">
        <v>23</v>
      </c>
      <c r="H463" s="306">
        <v>104</v>
      </c>
      <c r="I463" s="307">
        <v>104</v>
      </c>
      <c r="J463" s="307">
        <v>0</v>
      </c>
      <c r="K463" s="307">
        <v>104</v>
      </c>
      <c r="L463" s="307">
        <v>0</v>
      </c>
      <c r="M463" s="348"/>
      <c r="N463" s="348"/>
      <c r="O463" s="348"/>
      <c r="P463" s="518"/>
      <c r="Q463" s="514"/>
      <c r="R463" s="514"/>
      <c r="S463" s="522"/>
      <c r="T463" s="313"/>
      <c r="U463" s="313"/>
      <c r="V463" s="313"/>
      <c r="W463" s="313"/>
      <c r="X463" s="313"/>
      <c r="Y463" s="312"/>
      <c r="Z463" s="312">
        <v>6</v>
      </c>
      <c r="AA463" s="313">
        <v>168</v>
      </c>
      <c r="AB463" s="313">
        <v>104</v>
      </c>
      <c r="AC463" s="313">
        <v>64</v>
      </c>
      <c r="AD463" s="313" t="s">
        <v>43</v>
      </c>
      <c r="AE463" s="312" t="s">
        <v>1624</v>
      </c>
      <c r="AF463" s="314"/>
    </row>
    <row r="464" spans="1:32" ht="60" customHeight="1" x14ac:dyDescent="0.25">
      <c r="A464" s="349"/>
      <c r="B464" s="348"/>
      <c r="C464" s="512"/>
      <c r="D464" s="304">
        <v>63</v>
      </c>
      <c r="E464" s="305">
        <v>223</v>
      </c>
      <c r="F464" s="30" t="s">
        <v>1605</v>
      </c>
      <c r="G464" s="30" t="s">
        <v>23</v>
      </c>
      <c r="H464" s="306">
        <v>28</v>
      </c>
      <c r="I464" s="307">
        <v>28</v>
      </c>
      <c r="J464" s="307">
        <v>0</v>
      </c>
      <c r="K464" s="307">
        <v>28</v>
      </c>
      <c r="L464" s="307">
        <v>0</v>
      </c>
      <c r="M464" s="348"/>
      <c r="N464" s="348"/>
      <c r="O464" s="348"/>
      <c r="P464" s="518"/>
      <c r="Q464" s="514"/>
      <c r="R464" s="514"/>
      <c r="S464" s="522"/>
      <c r="T464" s="313"/>
      <c r="U464" s="313"/>
      <c r="V464" s="313"/>
      <c r="W464" s="313"/>
      <c r="X464" s="313"/>
      <c r="Y464" s="312"/>
      <c r="Z464" s="312">
        <v>6</v>
      </c>
      <c r="AA464" s="313">
        <v>168</v>
      </c>
      <c r="AB464" s="313">
        <v>28</v>
      </c>
      <c r="AC464" s="313">
        <v>140</v>
      </c>
      <c r="AD464" s="313" t="s">
        <v>43</v>
      </c>
      <c r="AE464" s="312" t="s">
        <v>1624</v>
      </c>
      <c r="AF464" s="314"/>
    </row>
    <row r="465" spans="1:32" ht="60" customHeight="1" x14ac:dyDescent="0.25">
      <c r="A465" s="349"/>
      <c r="B465" s="348"/>
      <c r="C465" s="308" t="s">
        <v>33</v>
      </c>
      <c r="D465" s="304">
        <v>54</v>
      </c>
      <c r="E465" s="305">
        <v>179</v>
      </c>
      <c r="F465" s="30" t="s">
        <v>1605</v>
      </c>
      <c r="G465" s="30" t="s">
        <v>23</v>
      </c>
      <c r="H465" s="306">
        <v>93.9</v>
      </c>
      <c r="I465" s="307">
        <v>93.9</v>
      </c>
      <c r="J465" s="307">
        <v>0</v>
      </c>
      <c r="K465" s="307">
        <v>93.9</v>
      </c>
      <c r="L465" s="307">
        <v>0</v>
      </c>
      <c r="M465" s="348"/>
      <c r="N465" s="348"/>
      <c r="O465" s="348"/>
      <c r="P465" s="519"/>
      <c r="Q465" s="520"/>
      <c r="R465" s="520"/>
      <c r="S465" s="523"/>
      <c r="T465" s="313"/>
      <c r="U465" s="313"/>
      <c r="V465" s="313"/>
      <c r="W465" s="313"/>
      <c r="X465" s="313"/>
      <c r="Y465" s="312"/>
      <c r="Z465" s="312"/>
      <c r="AA465" s="313"/>
      <c r="AB465" s="313"/>
      <c r="AC465" s="313"/>
      <c r="AD465" s="313"/>
      <c r="AE465" s="312"/>
      <c r="AF465" s="314"/>
    </row>
    <row r="466" spans="1:32" ht="60" customHeight="1" x14ac:dyDescent="0.25">
      <c r="A466" s="349">
        <v>51</v>
      </c>
      <c r="B466" s="348" t="s">
        <v>1816</v>
      </c>
      <c r="C466" s="308" t="s">
        <v>33</v>
      </c>
      <c r="D466" s="304">
        <v>54</v>
      </c>
      <c r="E466" s="305">
        <v>107</v>
      </c>
      <c r="F466" s="30" t="s">
        <v>1605</v>
      </c>
      <c r="G466" s="30" t="s">
        <v>23</v>
      </c>
      <c r="H466" s="306">
        <v>105.7</v>
      </c>
      <c r="I466" s="307">
        <v>105.7</v>
      </c>
      <c r="J466" s="307">
        <v>0</v>
      </c>
      <c r="K466" s="307">
        <v>105.7</v>
      </c>
      <c r="L466" s="307">
        <v>0</v>
      </c>
      <c r="M466" s="348" t="s">
        <v>1816</v>
      </c>
      <c r="N466" s="348" t="s">
        <v>1817</v>
      </c>
      <c r="O466" s="348" t="s">
        <v>1608</v>
      </c>
      <c r="P466" s="517">
        <v>2310.4</v>
      </c>
      <c r="Q466" s="513">
        <v>938.7</v>
      </c>
      <c r="R466" s="513">
        <v>1371.7</v>
      </c>
      <c r="S466" s="521"/>
      <c r="T466" s="313"/>
      <c r="U466" s="313"/>
      <c r="V466" s="313"/>
      <c r="W466" s="313"/>
      <c r="X466" s="313"/>
      <c r="Y466" s="312"/>
      <c r="Z466" s="312"/>
      <c r="AA466" s="313"/>
      <c r="AB466" s="313"/>
      <c r="AC466" s="313"/>
      <c r="AD466" s="313"/>
      <c r="AE466" s="312"/>
      <c r="AF466" s="314"/>
    </row>
    <row r="467" spans="1:32" ht="60" customHeight="1" x14ac:dyDescent="0.25">
      <c r="A467" s="349"/>
      <c r="B467" s="348"/>
      <c r="C467" s="512" t="s">
        <v>1612</v>
      </c>
      <c r="D467" s="304">
        <v>55</v>
      </c>
      <c r="E467" s="305">
        <v>554</v>
      </c>
      <c r="F467" s="30" t="s">
        <v>1605</v>
      </c>
      <c r="G467" s="30" t="s">
        <v>23</v>
      </c>
      <c r="H467" s="306">
        <v>8.1</v>
      </c>
      <c r="I467" s="307">
        <v>8.1</v>
      </c>
      <c r="J467" s="307">
        <v>0</v>
      </c>
      <c r="K467" s="307">
        <v>8.1</v>
      </c>
      <c r="L467" s="307">
        <v>0</v>
      </c>
      <c r="M467" s="348"/>
      <c r="N467" s="348"/>
      <c r="O467" s="348"/>
      <c r="P467" s="518"/>
      <c r="Q467" s="514"/>
      <c r="R467" s="514"/>
      <c r="S467" s="522"/>
      <c r="T467" s="327" t="s">
        <v>1818</v>
      </c>
      <c r="U467" s="327" t="s">
        <v>1818</v>
      </c>
      <c r="V467" s="327" t="s">
        <v>1818</v>
      </c>
      <c r="W467" s="327" t="s">
        <v>1818</v>
      </c>
      <c r="X467" s="327" t="s">
        <v>1818</v>
      </c>
      <c r="Y467" s="327" t="s">
        <v>1818</v>
      </c>
      <c r="Z467" s="327" t="s">
        <v>1818</v>
      </c>
      <c r="AA467" s="327" t="s">
        <v>1818</v>
      </c>
      <c r="AB467" s="327" t="s">
        <v>1818</v>
      </c>
      <c r="AC467" s="327" t="s">
        <v>1818</v>
      </c>
      <c r="AD467" s="327" t="s">
        <v>1818</v>
      </c>
      <c r="AE467" s="327" t="s">
        <v>1818</v>
      </c>
      <c r="AF467" s="327" t="s">
        <v>1818</v>
      </c>
    </row>
    <row r="468" spans="1:32" ht="60" customHeight="1" x14ac:dyDescent="0.25">
      <c r="A468" s="349"/>
      <c r="B468" s="348"/>
      <c r="C468" s="512"/>
      <c r="D468" s="304">
        <v>55</v>
      </c>
      <c r="E468" s="305">
        <v>555</v>
      </c>
      <c r="F468" s="30" t="s">
        <v>1605</v>
      </c>
      <c r="G468" s="30" t="s">
        <v>23</v>
      </c>
      <c r="H468" s="306">
        <v>91.4</v>
      </c>
      <c r="I468" s="307">
        <v>91.4</v>
      </c>
      <c r="J468" s="307">
        <v>0</v>
      </c>
      <c r="K468" s="307">
        <v>91.4</v>
      </c>
      <c r="L468" s="307">
        <v>0</v>
      </c>
      <c r="M468" s="348"/>
      <c r="N468" s="348"/>
      <c r="O468" s="348"/>
      <c r="P468" s="518"/>
      <c r="Q468" s="514"/>
      <c r="R468" s="514"/>
      <c r="S468" s="522"/>
      <c r="T468" s="313"/>
      <c r="U468" s="313"/>
      <c r="V468" s="313"/>
      <c r="W468" s="313"/>
      <c r="X468" s="313"/>
      <c r="Y468" s="312"/>
      <c r="Z468" s="312"/>
      <c r="AA468" s="313"/>
      <c r="AB468" s="313"/>
      <c r="AC468" s="313"/>
      <c r="AD468" s="313"/>
      <c r="AE468" s="312"/>
      <c r="AF468" s="314"/>
    </row>
    <row r="469" spans="1:32" ht="60" customHeight="1" x14ac:dyDescent="0.25">
      <c r="A469" s="349"/>
      <c r="B469" s="348"/>
      <c r="C469" s="308" t="s">
        <v>1615</v>
      </c>
      <c r="D469" s="304">
        <v>63</v>
      </c>
      <c r="E469" s="305">
        <v>56</v>
      </c>
      <c r="F469" s="30" t="s">
        <v>1605</v>
      </c>
      <c r="G469" s="30" t="s">
        <v>23</v>
      </c>
      <c r="H469" s="306">
        <v>194.3</v>
      </c>
      <c r="I469" s="307">
        <v>194.3</v>
      </c>
      <c r="J469" s="307">
        <v>0</v>
      </c>
      <c r="K469" s="307">
        <v>194.3</v>
      </c>
      <c r="L469" s="307">
        <v>0</v>
      </c>
      <c r="M469" s="348"/>
      <c r="N469" s="348"/>
      <c r="O469" s="348"/>
      <c r="P469" s="518"/>
      <c r="Q469" s="514"/>
      <c r="R469" s="514"/>
      <c r="S469" s="522"/>
      <c r="T469" s="313"/>
      <c r="U469" s="313"/>
      <c r="V469" s="313"/>
      <c r="W469" s="313"/>
      <c r="X469" s="313"/>
      <c r="Y469" s="312"/>
      <c r="Z469" s="312"/>
      <c r="AA469" s="313"/>
      <c r="AB469" s="313"/>
      <c r="AC469" s="313"/>
      <c r="AD469" s="313"/>
      <c r="AE469" s="312"/>
      <c r="AF469" s="314"/>
    </row>
    <row r="470" spans="1:32" ht="60" customHeight="1" x14ac:dyDescent="0.25">
      <c r="A470" s="349"/>
      <c r="B470" s="348"/>
      <c r="C470" s="512" t="s">
        <v>1615</v>
      </c>
      <c r="D470" s="304">
        <v>63</v>
      </c>
      <c r="E470" s="305">
        <v>168</v>
      </c>
      <c r="F470" s="30" t="s">
        <v>1605</v>
      </c>
      <c r="G470" s="30" t="s">
        <v>23</v>
      </c>
      <c r="H470" s="306">
        <v>14.6</v>
      </c>
      <c r="I470" s="307">
        <v>14.6</v>
      </c>
      <c r="J470" s="307">
        <v>0</v>
      </c>
      <c r="K470" s="307">
        <v>14.6</v>
      </c>
      <c r="L470" s="307">
        <v>0</v>
      </c>
      <c r="M470" s="348"/>
      <c r="N470" s="348"/>
      <c r="O470" s="348"/>
      <c r="P470" s="518"/>
      <c r="Q470" s="514"/>
      <c r="R470" s="514"/>
      <c r="S470" s="522"/>
      <c r="T470" s="313"/>
      <c r="U470" s="313"/>
      <c r="V470" s="313"/>
      <c r="W470" s="313"/>
      <c r="X470" s="313"/>
      <c r="Y470" s="312"/>
      <c r="Z470" s="312"/>
      <c r="AA470" s="313"/>
      <c r="AB470" s="313"/>
      <c r="AC470" s="313"/>
      <c r="AD470" s="313"/>
      <c r="AE470" s="312"/>
      <c r="AF470" s="314"/>
    </row>
    <row r="471" spans="1:32" ht="60" customHeight="1" x14ac:dyDescent="0.25">
      <c r="A471" s="349"/>
      <c r="B471" s="348"/>
      <c r="C471" s="512"/>
      <c r="D471" s="304">
        <v>63</v>
      </c>
      <c r="E471" s="305">
        <v>169</v>
      </c>
      <c r="F471" s="30" t="s">
        <v>1605</v>
      </c>
      <c r="G471" s="30" t="s">
        <v>23</v>
      </c>
      <c r="H471" s="306">
        <v>146.4</v>
      </c>
      <c r="I471" s="307">
        <v>146.4</v>
      </c>
      <c r="J471" s="307">
        <v>0</v>
      </c>
      <c r="K471" s="307">
        <v>146.4</v>
      </c>
      <c r="L471" s="307">
        <v>0</v>
      </c>
      <c r="M471" s="348"/>
      <c r="N471" s="348"/>
      <c r="O471" s="348"/>
      <c r="P471" s="518"/>
      <c r="Q471" s="514"/>
      <c r="R471" s="514"/>
      <c r="S471" s="522"/>
      <c r="T471" s="313"/>
      <c r="U471" s="313"/>
      <c r="V471" s="313"/>
      <c r="W471" s="313"/>
      <c r="X471" s="313"/>
      <c r="Y471" s="312"/>
      <c r="Z471" s="312"/>
      <c r="AA471" s="313"/>
      <c r="AB471" s="313"/>
      <c r="AC471" s="313"/>
      <c r="AD471" s="313"/>
      <c r="AE471" s="312"/>
      <c r="AF471" s="314"/>
    </row>
    <row r="472" spans="1:32" ht="60" customHeight="1" x14ac:dyDescent="0.25">
      <c r="A472" s="349"/>
      <c r="B472" s="348"/>
      <c r="C472" s="512"/>
      <c r="D472" s="304">
        <v>63</v>
      </c>
      <c r="E472" s="305">
        <v>231</v>
      </c>
      <c r="F472" s="30" t="s">
        <v>1605</v>
      </c>
      <c r="G472" s="30" t="s">
        <v>23</v>
      </c>
      <c r="H472" s="306">
        <v>23.6</v>
      </c>
      <c r="I472" s="307">
        <v>23.6</v>
      </c>
      <c r="J472" s="307">
        <v>0</v>
      </c>
      <c r="K472" s="307">
        <v>23.6</v>
      </c>
      <c r="L472" s="307">
        <v>0</v>
      </c>
      <c r="M472" s="348"/>
      <c r="N472" s="348"/>
      <c r="O472" s="348"/>
      <c r="P472" s="518"/>
      <c r="Q472" s="514"/>
      <c r="R472" s="514"/>
      <c r="S472" s="522"/>
      <c r="T472" s="313"/>
      <c r="U472" s="313"/>
      <c r="V472" s="313"/>
      <c r="W472" s="313"/>
      <c r="X472" s="313"/>
      <c r="Y472" s="312"/>
      <c r="Z472" s="312"/>
      <c r="AA472" s="313"/>
      <c r="AB472" s="313"/>
      <c r="AC472" s="313"/>
      <c r="AD472" s="313"/>
      <c r="AE472" s="312"/>
      <c r="AF472" s="314"/>
    </row>
    <row r="473" spans="1:32" ht="60" customHeight="1" x14ac:dyDescent="0.25">
      <c r="A473" s="349"/>
      <c r="B473" s="348"/>
      <c r="C473" s="308" t="s">
        <v>1614</v>
      </c>
      <c r="D473" s="304">
        <v>62</v>
      </c>
      <c r="E473" s="305">
        <v>7</v>
      </c>
      <c r="F473" s="30" t="s">
        <v>1605</v>
      </c>
      <c r="G473" s="30" t="s">
        <v>23</v>
      </c>
      <c r="H473" s="306">
        <v>231.7</v>
      </c>
      <c r="I473" s="307">
        <v>231.7</v>
      </c>
      <c r="J473" s="307">
        <v>0</v>
      </c>
      <c r="K473" s="307">
        <v>231.7</v>
      </c>
      <c r="L473" s="307">
        <v>0</v>
      </c>
      <c r="M473" s="348"/>
      <c r="N473" s="348"/>
      <c r="O473" s="348"/>
      <c r="P473" s="518"/>
      <c r="Q473" s="514"/>
      <c r="R473" s="514"/>
      <c r="S473" s="522"/>
      <c r="T473" s="313"/>
      <c r="U473" s="313"/>
      <c r="V473" s="313"/>
      <c r="W473" s="313"/>
      <c r="X473" s="313"/>
      <c r="Y473" s="312"/>
      <c r="Z473" s="312"/>
      <c r="AA473" s="313"/>
      <c r="AB473" s="313"/>
      <c r="AC473" s="313"/>
      <c r="AD473" s="313"/>
      <c r="AE473" s="312"/>
      <c r="AF473" s="314"/>
    </row>
    <row r="474" spans="1:32" ht="60" customHeight="1" x14ac:dyDescent="0.25">
      <c r="A474" s="349"/>
      <c r="B474" s="348"/>
      <c r="C474" s="308" t="s">
        <v>1614</v>
      </c>
      <c r="D474" s="304">
        <v>62</v>
      </c>
      <c r="E474" s="305">
        <v>8</v>
      </c>
      <c r="F474" s="30" t="s">
        <v>1605</v>
      </c>
      <c r="G474" s="30" t="s">
        <v>23</v>
      </c>
      <c r="H474" s="306">
        <v>107.8</v>
      </c>
      <c r="I474" s="307">
        <v>107.8</v>
      </c>
      <c r="J474" s="307">
        <v>0</v>
      </c>
      <c r="K474" s="307">
        <v>107.8</v>
      </c>
      <c r="L474" s="307">
        <v>0</v>
      </c>
      <c r="M474" s="348"/>
      <c r="N474" s="348"/>
      <c r="O474" s="348"/>
      <c r="P474" s="518"/>
      <c r="Q474" s="514"/>
      <c r="R474" s="514"/>
      <c r="S474" s="522"/>
      <c r="T474" s="313"/>
      <c r="U474" s="313"/>
      <c r="V474" s="313"/>
      <c r="W474" s="313"/>
      <c r="X474" s="313"/>
      <c r="Y474" s="312"/>
      <c r="Z474" s="312"/>
      <c r="AA474" s="313"/>
      <c r="AB474" s="313"/>
      <c r="AC474" s="313"/>
      <c r="AD474" s="313"/>
      <c r="AE474" s="312"/>
      <c r="AF474" s="314"/>
    </row>
    <row r="475" spans="1:32" ht="60" customHeight="1" x14ac:dyDescent="0.25">
      <c r="A475" s="349"/>
      <c r="B475" s="348"/>
      <c r="C475" s="308"/>
      <c r="D475" s="304">
        <v>55</v>
      </c>
      <c r="E475" s="305">
        <v>15.1</v>
      </c>
      <c r="F475" s="30" t="s">
        <v>1605</v>
      </c>
      <c r="G475" s="30" t="s">
        <v>23</v>
      </c>
      <c r="H475" s="306">
        <v>15.1</v>
      </c>
      <c r="I475" s="307">
        <v>15.1</v>
      </c>
      <c r="J475" s="307">
        <v>0</v>
      </c>
      <c r="K475" s="307">
        <v>15.1</v>
      </c>
      <c r="L475" s="307">
        <v>0</v>
      </c>
      <c r="M475" s="348"/>
      <c r="N475" s="348"/>
      <c r="O475" s="348"/>
      <c r="P475" s="519"/>
      <c r="Q475" s="520"/>
      <c r="R475" s="520"/>
      <c r="S475" s="523"/>
      <c r="T475" s="313"/>
      <c r="U475" s="313"/>
      <c r="V475" s="313"/>
      <c r="W475" s="313"/>
      <c r="X475" s="313"/>
      <c r="Y475" s="312"/>
      <c r="Z475" s="312"/>
      <c r="AA475" s="313"/>
      <c r="AB475" s="313"/>
      <c r="AC475" s="313"/>
      <c r="AD475" s="313"/>
      <c r="AE475" s="312"/>
      <c r="AF475" s="314"/>
    </row>
    <row r="476" spans="1:32" ht="60" customHeight="1" x14ac:dyDescent="0.25">
      <c r="A476" s="349">
        <v>52</v>
      </c>
      <c r="B476" s="348" t="s">
        <v>1819</v>
      </c>
      <c r="C476" s="512" t="s">
        <v>33</v>
      </c>
      <c r="D476" s="304">
        <v>54</v>
      </c>
      <c r="E476" s="305">
        <v>132</v>
      </c>
      <c r="F476" s="30" t="s">
        <v>1605</v>
      </c>
      <c r="G476" s="30" t="s">
        <v>23</v>
      </c>
      <c r="H476" s="306">
        <v>161.30000000000001</v>
      </c>
      <c r="I476" s="307">
        <v>161.30000000000001</v>
      </c>
      <c r="J476" s="307">
        <v>0</v>
      </c>
      <c r="K476" s="307">
        <v>161.30000000000001</v>
      </c>
      <c r="L476" s="307">
        <v>0</v>
      </c>
      <c r="M476" s="348" t="s">
        <v>1820</v>
      </c>
      <c r="N476" s="348" t="s">
        <v>1821</v>
      </c>
      <c r="O476" s="348" t="s">
        <v>1608</v>
      </c>
      <c r="P476" s="517">
        <v>3622.9</v>
      </c>
      <c r="Q476" s="513">
        <v>1622</v>
      </c>
      <c r="R476" s="513">
        <v>2000.9</v>
      </c>
      <c r="S476" s="521"/>
      <c r="T476" s="528" t="s">
        <v>234</v>
      </c>
      <c r="U476" s="528" t="s">
        <v>235</v>
      </c>
      <c r="V476" s="528" t="s">
        <v>236</v>
      </c>
      <c r="W476" s="528" t="s">
        <v>28</v>
      </c>
      <c r="X476" s="528" t="s">
        <v>29</v>
      </c>
      <c r="Y476" s="312">
        <v>31</v>
      </c>
      <c r="Z476" s="312">
        <v>495</v>
      </c>
      <c r="AA476" s="321">
        <v>486.5</v>
      </c>
      <c r="AB476" s="321">
        <v>486.5</v>
      </c>
      <c r="AC476" s="313">
        <v>0</v>
      </c>
      <c r="AD476" s="313"/>
      <c r="AE476" s="313"/>
      <c r="AF476" s="314" t="s">
        <v>1629</v>
      </c>
    </row>
    <row r="477" spans="1:32" ht="60" customHeight="1" x14ac:dyDescent="0.25">
      <c r="A477" s="349"/>
      <c r="B477" s="348"/>
      <c r="C477" s="512"/>
      <c r="D477" s="304">
        <v>54</v>
      </c>
      <c r="E477" s="305">
        <v>122</v>
      </c>
      <c r="F477" s="30" t="s">
        <v>1605</v>
      </c>
      <c r="G477" s="30" t="s">
        <v>23</v>
      </c>
      <c r="H477" s="306">
        <v>50.4</v>
      </c>
      <c r="I477" s="307">
        <v>50.4</v>
      </c>
      <c r="J477" s="307">
        <v>0</v>
      </c>
      <c r="K477" s="307">
        <v>50.4</v>
      </c>
      <c r="L477" s="307">
        <v>0</v>
      </c>
      <c r="M477" s="348"/>
      <c r="N477" s="348"/>
      <c r="O477" s="348"/>
      <c r="P477" s="518"/>
      <c r="Q477" s="514"/>
      <c r="R477" s="514"/>
      <c r="S477" s="522"/>
      <c r="T477" s="528"/>
      <c r="U477" s="528"/>
      <c r="V477" s="528"/>
      <c r="W477" s="528"/>
      <c r="X477" s="528"/>
      <c r="Y477" s="312"/>
      <c r="Z477" s="312"/>
      <c r="AA477" s="321"/>
      <c r="AB477" s="321"/>
      <c r="AC477" s="313"/>
      <c r="AD477" s="313"/>
      <c r="AE477" s="313"/>
      <c r="AF477" s="314"/>
    </row>
    <row r="478" spans="1:32" ht="60" customHeight="1" x14ac:dyDescent="0.25">
      <c r="A478" s="349"/>
      <c r="B478" s="348"/>
      <c r="C478" s="308" t="s">
        <v>33</v>
      </c>
      <c r="D478" s="304">
        <v>54</v>
      </c>
      <c r="E478" s="305">
        <v>156</v>
      </c>
      <c r="F478" s="30" t="s">
        <v>1605</v>
      </c>
      <c r="G478" s="30" t="s">
        <v>23</v>
      </c>
      <c r="H478" s="306">
        <v>80.5</v>
      </c>
      <c r="I478" s="307">
        <v>80.5</v>
      </c>
      <c r="J478" s="307">
        <v>0</v>
      </c>
      <c r="K478" s="307">
        <v>80.5</v>
      </c>
      <c r="L478" s="307">
        <v>0</v>
      </c>
      <c r="M478" s="348"/>
      <c r="N478" s="348"/>
      <c r="O478" s="348"/>
      <c r="P478" s="518"/>
      <c r="Q478" s="514"/>
      <c r="R478" s="514"/>
      <c r="S478" s="522"/>
      <c r="T478" s="528"/>
      <c r="U478" s="528"/>
      <c r="V478" s="528"/>
      <c r="W478" s="528"/>
      <c r="X478" s="528"/>
      <c r="Y478" s="312">
        <v>31</v>
      </c>
      <c r="Z478" s="312">
        <v>534</v>
      </c>
      <c r="AA478" s="321">
        <v>130.1</v>
      </c>
      <c r="AB478" s="321">
        <v>130.1</v>
      </c>
      <c r="AC478" s="313"/>
      <c r="AD478" s="313"/>
      <c r="AE478" s="313"/>
      <c r="AF478" s="314"/>
    </row>
    <row r="479" spans="1:32" ht="60" customHeight="1" x14ac:dyDescent="0.25">
      <c r="A479" s="349"/>
      <c r="B479" s="348"/>
      <c r="C479" s="512" t="s">
        <v>1617</v>
      </c>
      <c r="D479" s="304">
        <v>55</v>
      </c>
      <c r="E479" s="305">
        <v>226</v>
      </c>
      <c r="F479" s="30" t="s">
        <v>1605</v>
      </c>
      <c r="G479" s="30" t="s">
        <v>23</v>
      </c>
      <c r="H479" s="306">
        <v>45.3</v>
      </c>
      <c r="I479" s="307">
        <v>45.3</v>
      </c>
      <c r="J479" s="307">
        <v>0</v>
      </c>
      <c r="K479" s="307">
        <v>45.3</v>
      </c>
      <c r="L479" s="307">
        <v>0</v>
      </c>
      <c r="M479" s="348"/>
      <c r="N479" s="348"/>
      <c r="O479" s="348"/>
      <c r="P479" s="518"/>
      <c r="Q479" s="514"/>
      <c r="R479" s="514"/>
      <c r="S479" s="522"/>
      <c r="T479" s="313"/>
      <c r="U479" s="313"/>
      <c r="V479" s="313"/>
      <c r="W479" s="313"/>
      <c r="X479" s="313"/>
      <c r="Y479" s="312"/>
      <c r="Z479" s="312">
        <v>15</v>
      </c>
      <c r="AA479" s="313">
        <v>96</v>
      </c>
      <c r="AB479" s="313">
        <v>96</v>
      </c>
      <c r="AC479" s="313">
        <v>0</v>
      </c>
      <c r="AD479" s="313" t="s">
        <v>24</v>
      </c>
      <c r="AE479" s="312" t="s">
        <v>1613</v>
      </c>
      <c r="AF479" s="314"/>
    </row>
    <row r="480" spans="1:32" ht="60" customHeight="1" x14ac:dyDescent="0.25">
      <c r="A480" s="349"/>
      <c r="B480" s="348"/>
      <c r="C480" s="512"/>
      <c r="D480" s="304">
        <v>55</v>
      </c>
      <c r="E480" s="305">
        <v>227</v>
      </c>
      <c r="F480" s="30" t="s">
        <v>1605</v>
      </c>
      <c r="G480" s="30" t="s">
        <v>23</v>
      </c>
      <c r="H480" s="306">
        <v>219.1</v>
      </c>
      <c r="I480" s="307">
        <v>219.1</v>
      </c>
      <c r="J480" s="307">
        <v>0</v>
      </c>
      <c r="K480" s="307">
        <v>219.1</v>
      </c>
      <c r="L480" s="307">
        <v>0</v>
      </c>
      <c r="M480" s="348"/>
      <c r="N480" s="348"/>
      <c r="O480" s="348"/>
      <c r="P480" s="518"/>
      <c r="Q480" s="514"/>
      <c r="R480" s="514"/>
      <c r="S480" s="522"/>
      <c r="T480" s="313"/>
      <c r="U480" s="313"/>
      <c r="V480" s="313"/>
      <c r="W480" s="313"/>
      <c r="X480" s="313"/>
      <c r="Y480" s="312"/>
      <c r="Z480" s="312">
        <v>15</v>
      </c>
      <c r="AA480" s="313">
        <v>96</v>
      </c>
      <c r="AB480" s="313">
        <v>96</v>
      </c>
      <c r="AC480" s="313">
        <v>0</v>
      </c>
      <c r="AD480" s="313" t="s">
        <v>24</v>
      </c>
      <c r="AE480" s="312" t="s">
        <v>1613</v>
      </c>
      <c r="AF480" s="314"/>
    </row>
    <row r="481" spans="1:32" ht="60" customHeight="1" x14ac:dyDescent="0.25">
      <c r="A481" s="349"/>
      <c r="B481" s="348"/>
      <c r="C481" s="512"/>
      <c r="D481" s="304">
        <v>55</v>
      </c>
      <c r="E481" s="305">
        <v>219</v>
      </c>
      <c r="F481" s="30" t="s">
        <v>1605</v>
      </c>
      <c r="G481" s="30" t="s">
        <v>23</v>
      </c>
      <c r="H481" s="306">
        <v>79.599999999999994</v>
      </c>
      <c r="I481" s="307">
        <v>79.599999999999994</v>
      </c>
      <c r="J481" s="307">
        <v>0</v>
      </c>
      <c r="K481" s="307">
        <v>79.599999999999994</v>
      </c>
      <c r="L481" s="307">
        <v>0</v>
      </c>
      <c r="M481" s="348"/>
      <c r="N481" s="348"/>
      <c r="O481" s="348"/>
      <c r="P481" s="518"/>
      <c r="Q481" s="514"/>
      <c r="R481" s="514"/>
      <c r="S481" s="522"/>
      <c r="T481" s="313"/>
      <c r="U481" s="313"/>
      <c r="V481" s="313"/>
      <c r="W481" s="313"/>
      <c r="X481" s="313"/>
      <c r="Y481" s="312"/>
      <c r="Z481" s="312">
        <v>15</v>
      </c>
      <c r="AA481" s="313">
        <v>96</v>
      </c>
      <c r="AB481" s="313">
        <v>96</v>
      </c>
      <c r="AC481" s="313">
        <v>0</v>
      </c>
      <c r="AD481" s="313" t="s">
        <v>24</v>
      </c>
      <c r="AE481" s="312" t="s">
        <v>1613</v>
      </c>
      <c r="AF481" s="314"/>
    </row>
    <row r="482" spans="1:32" ht="60" customHeight="1" x14ac:dyDescent="0.25">
      <c r="A482" s="349"/>
      <c r="B482" s="348"/>
      <c r="C482" s="512" t="s">
        <v>1610</v>
      </c>
      <c r="D482" s="304">
        <v>55</v>
      </c>
      <c r="E482" s="305">
        <v>356</v>
      </c>
      <c r="F482" s="30" t="s">
        <v>1605</v>
      </c>
      <c r="G482" s="30" t="s">
        <v>23</v>
      </c>
      <c r="H482" s="306">
        <v>163.1</v>
      </c>
      <c r="I482" s="307">
        <v>163.1</v>
      </c>
      <c r="J482" s="307">
        <v>0</v>
      </c>
      <c r="K482" s="307">
        <v>163.1</v>
      </c>
      <c r="L482" s="307">
        <v>0</v>
      </c>
      <c r="M482" s="348"/>
      <c r="N482" s="348"/>
      <c r="O482" s="348"/>
      <c r="P482" s="518"/>
      <c r="Q482" s="514"/>
      <c r="R482" s="514"/>
      <c r="S482" s="522"/>
      <c r="T482" s="313"/>
      <c r="U482" s="313"/>
      <c r="V482" s="313"/>
      <c r="W482" s="313"/>
      <c r="X482" s="313"/>
      <c r="Y482" s="312"/>
      <c r="Z482" s="312">
        <v>6</v>
      </c>
      <c r="AA482" s="313">
        <v>168</v>
      </c>
      <c r="AB482" s="313">
        <v>168</v>
      </c>
      <c r="AC482" s="313">
        <v>0</v>
      </c>
      <c r="AD482" s="313" t="s">
        <v>43</v>
      </c>
      <c r="AE482" s="312" t="s">
        <v>1616</v>
      </c>
      <c r="AF482" s="314"/>
    </row>
    <row r="483" spans="1:32" ht="60" customHeight="1" x14ac:dyDescent="0.25">
      <c r="A483" s="349"/>
      <c r="B483" s="348"/>
      <c r="C483" s="512"/>
      <c r="D483" s="304">
        <v>55</v>
      </c>
      <c r="E483" s="305">
        <v>355</v>
      </c>
      <c r="F483" s="30" t="s">
        <v>1605</v>
      </c>
      <c r="G483" s="30" t="s">
        <v>23</v>
      </c>
      <c r="H483" s="306">
        <v>22.9</v>
      </c>
      <c r="I483" s="307">
        <v>22.9</v>
      </c>
      <c r="J483" s="307">
        <v>0</v>
      </c>
      <c r="K483" s="307">
        <v>22.9</v>
      </c>
      <c r="L483" s="307">
        <v>0</v>
      </c>
      <c r="M483" s="348"/>
      <c r="N483" s="348"/>
      <c r="O483" s="348"/>
      <c r="P483" s="518"/>
      <c r="Q483" s="514"/>
      <c r="R483" s="514"/>
      <c r="S483" s="522"/>
      <c r="T483" s="313"/>
      <c r="U483" s="313"/>
      <c r="V483" s="313"/>
      <c r="W483" s="313"/>
      <c r="X483" s="313"/>
      <c r="Y483" s="312"/>
      <c r="Z483" s="312"/>
      <c r="AA483" s="313"/>
      <c r="AB483" s="313"/>
      <c r="AC483" s="313"/>
      <c r="AD483" s="313"/>
      <c r="AE483" s="312"/>
      <c r="AF483" s="314"/>
    </row>
    <row r="484" spans="1:32" ht="60" customHeight="1" x14ac:dyDescent="0.25">
      <c r="A484" s="349"/>
      <c r="B484" s="348"/>
      <c r="C484" s="512" t="s">
        <v>1612</v>
      </c>
      <c r="D484" s="304">
        <v>55</v>
      </c>
      <c r="E484" s="305">
        <v>556</v>
      </c>
      <c r="F484" s="30" t="s">
        <v>1605</v>
      </c>
      <c r="G484" s="30" t="s">
        <v>23</v>
      </c>
      <c r="H484" s="306">
        <v>321.10000000000002</v>
      </c>
      <c r="I484" s="307">
        <v>177</v>
      </c>
      <c r="J484" s="307">
        <v>0</v>
      </c>
      <c r="K484" s="307">
        <v>177</v>
      </c>
      <c r="L484" s="307">
        <v>144.10000000000002</v>
      </c>
      <c r="M484" s="348"/>
      <c r="N484" s="348"/>
      <c r="O484" s="348"/>
      <c r="P484" s="518"/>
      <c r="Q484" s="514"/>
      <c r="R484" s="514"/>
      <c r="S484" s="522"/>
      <c r="T484" s="313"/>
      <c r="U484" s="313"/>
      <c r="V484" s="313"/>
      <c r="W484" s="313"/>
      <c r="X484" s="313"/>
      <c r="Y484" s="312"/>
      <c r="Z484" s="312">
        <v>6</v>
      </c>
      <c r="AA484" s="313">
        <v>168</v>
      </c>
      <c r="AB484" s="313">
        <v>168</v>
      </c>
      <c r="AC484" s="313">
        <v>0</v>
      </c>
      <c r="AD484" s="313" t="s">
        <v>43</v>
      </c>
      <c r="AE484" s="312" t="s">
        <v>1616</v>
      </c>
      <c r="AF484" s="314"/>
    </row>
    <row r="485" spans="1:32" ht="60" customHeight="1" x14ac:dyDescent="0.25">
      <c r="A485" s="349"/>
      <c r="B485" s="348"/>
      <c r="C485" s="512"/>
      <c r="D485" s="304">
        <v>55</v>
      </c>
      <c r="E485" s="305">
        <v>499</v>
      </c>
      <c r="F485" s="30" t="s">
        <v>1605</v>
      </c>
      <c r="G485" s="30" t="s">
        <v>23</v>
      </c>
      <c r="H485" s="306">
        <v>49.8</v>
      </c>
      <c r="I485" s="307">
        <v>26.4</v>
      </c>
      <c r="J485" s="307">
        <v>0</v>
      </c>
      <c r="K485" s="307">
        <v>26.4</v>
      </c>
      <c r="L485" s="307">
        <v>23.4</v>
      </c>
      <c r="M485" s="348"/>
      <c r="N485" s="348"/>
      <c r="O485" s="348"/>
      <c r="P485" s="518"/>
      <c r="Q485" s="514"/>
      <c r="R485" s="514"/>
      <c r="S485" s="522"/>
      <c r="T485" s="313"/>
      <c r="U485" s="313"/>
      <c r="V485" s="313"/>
      <c r="W485" s="313"/>
      <c r="X485" s="313"/>
      <c r="Y485" s="312"/>
      <c r="Z485" s="312"/>
      <c r="AA485" s="313"/>
      <c r="AB485" s="313"/>
      <c r="AC485" s="313"/>
      <c r="AD485" s="313"/>
      <c r="AE485" s="312"/>
      <c r="AF485" s="314"/>
    </row>
    <row r="486" spans="1:32" ht="60" customHeight="1" x14ac:dyDescent="0.25">
      <c r="A486" s="349"/>
      <c r="B486" s="348"/>
      <c r="C486" s="512" t="s">
        <v>1610</v>
      </c>
      <c r="D486" s="304">
        <v>55</v>
      </c>
      <c r="E486" s="305">
        <v>530</v>
      </c>
      <c r="F486" s="30" t="s">
        <v>1605</v>
      </c>
      <c r="G486" s="30" t="s">
        <v>23</v>
      </c>
      <c r="H486" s="306">
        <v>7.1</v>
      </c>
      <c r="I486" s="307">
        <v>7.1</v>
      </c>
      <c r="J486" s="307">
        <v>0</v>
      </c>
      <c r="K486" s="307">
        <v>7.1</v>
      </c>
      <c r="L486" s="307">
        <v>0</v>
      </c>
      <c r="M486" s="348"/>
      <c r="N486" s="348"/>
      <c r="O486" s="348"/>
      <c r="P486" s="518"/>
      <c r="Q486" s="514"/>
      <c r="R486" s="514"/>
      <c r="S486" s="522"/>
      <c r="T486" s="313"/>
      <c r="U486" s="313"/>
      <c r="V486" s="313"/>
      <c r="W486" s="313"/>
      <c r="X486" s="313"/>
      <c r="Y486" s="312"/>
      <c r="Z486" s="312"/>
      <c r="AA486" s="313"/>
      <c r="AB486" s="313"/>
      <c r="AC486" s="313"/>
      <c r="AD486" s="313"/>
      <c r="AE486" s="312"/>
      <c r="AF486" s="314"/>
    </row>
    <row r="487" spans="1:32" ht="60" customHeight="1" x14ac:dyDescent="0.25">
      <c r="A487" s="349"/>
      <c r="B487" s="348"/>
      <c r="C487" s="512"/>
      <c r="D487" s="304">
        <v>55</v>
      </c>
      <c r="E487" s="305">
        <v>531</v>
      </c>
      <c r="F487" s="30" t="s">
        <v>1605</v>
      </c>
      <c r="G487" s="30" t="s">
        <v>23</v>
      </c>
      <c r="H487" s="306">
        <v>159.80000000000001</v>
      </c>
      <c r="I487" s="307">
        <v>159.80000000000001</v>
      </c>
      <c r="J487" s="307">
        <v>0</v>
      </c>
      <c r="K487" s="307">
        <v>159.80000000000001</v>
      </c>
      <c r="L487" s="307">
        <v>0</v>
      </c>
      <c r="M487" s="348"/>
      <c r="N487" s="348"/>
      <c r="O487" s="348"/>
      <c r="P487" s="518"/>
      <c r="Q487" s="514"/>
      <c r="R487" s="514"/>
      <c r="S487" s="522"/>
      <c r="T487" s="313"/>
      <c r="U487" s="313"/>
      <c r="V487" s="313"/>
      <c r="W487" s="313"/>
      <c r="X487" s="313"/>
      <c r="Y487" s="312"/>
      <c r="Z487" s="312"/>
      <c r="AA487" s="313"/>
      <c r="AB487" s="313"/>
      <c r="AC487" s="313"/>
      <c r="AD487" s="313"/>
      <c r="AE487" s="312"/>
      <c r="AF487" s="314"/>
    </row>
    <row r="488" spans="1:32" ht="60" customHeight="1" x14ac:dyDescent="0.25">
      <c r="A488" s="349"/>
      <c r="B488" s="348"/>
      <c r="C488" s="512"/>
      <c r="D488" s="304">
        <v>55</v>
      </c>
      <c r="E488" s="305">
        <v>532</v>
      </c>
      <c r="F488" s="30" t="s">
        <v>1605</v>
      </c>
      <c r="G488" s="30" t="s">
        <v>23</v>
      </c>
      <c r="H488" s="306">
        <v>53.2</v>
      </c>
      <c r="I488" s="307">
        <v>53.2</v>
      </c>
      <c r="J488" s="307">
        <v>0</v>
      </c>
      <c r="K488" s="307">
        <v>53.2</v>
      </c>
      <c r="L488" s="307">
        <v>0</v>
      </c>
      <c r="M488" s="348"/>
      <c r="N488" s="348"/>
      <c r="O488" s="348"/>
      <c r="P488" s="518"/>
      <c r="Q488" s="514"/>
      <c r="R488" s="514"/>
      <c r="S488" s="522"/>
      <c r="T488" s="313"/>
      <c r="U488" s="313"/>
      <c r="V488" s="313"/>
      <c r="W488" s="313"/>
      <c r="X488" s="313"/>
      <c r="Y488" s="312"/>
      <c r="Z488" s="312"/>
      <c r="AA488" s="313"/>
      <c r="AB488" s="313"/>
      <c r="AC488" s="313"/>
      <c r="AD488" s="313"/>
      <c r="AE488" s="312"/>
      <c r="AF488" s="314"/>
    </row>
    <row r="489" spans="1:32" ht="60" customHeight="1" x14ac:dyDescent="0.25">
      <c r="A489" s="349"/>
      <c r="B489" s="348"/>
      <c r="C489" s="308" t="s">
        <v>1614</v>
      </c>
      <c r="D489" s="304">
        <v>62</v>
      </c>
      <c r="E489" s="305">
        <v>48</v>
      </c>
      <c r="F489" s="30" t="s">
        <v>1605</v>
      </c>
      <c r="G489" s="30" t="s">
        <v>23</v>
      </c>
      <c r="H489" s="306">
        <v>148</v>
      </c>
      <c r="I489" s="307">
        <v>148</v>
      </c>
      <c r="J489" s="307">
        <v>0</v>
      </c>
      <c r="K489" s="307">
        <v>148</v>
      </c>
      <c r="L489" s="307">
        <v>0</v>
      </c>
      <c r="M489" s="348"/>
      <c r="N489" s="348"/>
      <c r="O489" s="348"/>
      <c r="P489" s="518"/>
      <c r="Q489" s="514"/>
      <c r="R489" s="514"/>
      <c r="S489" s="522"/>
      <c r="T489" s="313"/>
      <c r="U489" s="313"/>
      <c r="V489" s="313"/>
      <c r="W489" s="313"/>
      <c r="X489" s="313"/>
      <c r="Y489" s="312">
        <v>31</v>
      </c>
      <c r="Z489" s="312">
        <v>534</v>
      </c>
      <c r="AA489" s="321">
        <v>130.1</v>
      </c>
      <c r="AB489" s="321">
        <v>130.1</v>
      </c>
      <c r="AC489" s="313"/>
      <c r="AD489" s="313"/>
      <c r="AE489" s="313"/>
      <c r="AF489" s="314"/>
    </row>
    <row r="490" spans="1:32" ht="60" customHeight="1" x14ac:dyDescent="0.25">
      <c r="A490" s="349"/>
      <c r="B490" s="348"/>
      <c r="C490" s="308" t="s">
        <v>1614</v>
      </c>
      <c r="D490" s="304">
        <v>62</v>
      </c>
      <c r="E490" s="305">
        <v>75</v>
      </c>
      <c r="F490" s="30" t="s">
        <v>1605</v>
      </c>
      <c r="G490" s="30" t="s">
        <v>23</v>
      </c>
      <c r="H490" s="306">
        <v>228.3</v>
      </c>
      <c r="I490" s="307">
        <v>228.3</v>
      </c>
      <c r="J490" s="307">
        <v>0</v>
      </c>
      <c r="K490" s="307">
        <v>228.3</v>
      </c>
      <c r="L490" s="307">
        <v>0</v>
      </c>
      <c r="M490" s="348"/>
      <c r="N490" s="348"/>
      <c r="O490" s="348"/>
      <c r="P490" s="519"/>
      <c r="Q490" s="520"/>
      <c r="R490" s="520"/>
      <c r="S490" s="523"/>
      <c r="T490" s="313"/>
      <c r="U490" s="313"/>
      <c r="V490" s="313"/>
      <c r="W490" s="313"/>
      <c r="X490" s="313"/>
      <c r="Y490" s="312">
        <v>31</v>
      </c>
      <c r="Z490" s="312">
        <v>534</v>
      </c>
      <c r="AA490" s="321">
        <v>130.1</v>
      </c>
      <c r="AB490" s="321">
        <v>130.1</v>
      </c>
      <c r="AC490" s="313"/>
      <c r="AD490" s="313"/>
      <c r="AE490" s="313"/>
      <c r="AF490" s="314"/>
    </row>
    <row r="491" spans="1:32" ht="60" customHeight="1" x14ac:dyDescent="0.25">
      <c r="A491" s="349">
        <v>53</v>
      </c>
      <c r="B491" s="348" t="s">
        <v>1822</v>
      </c>
      <c r="C491" s="308" t="s">
        <v>33</v>
      </c>
      <c r="D491" s="304">
        <v>54</v>
      </c>
      <c r="E491" s="305">
        <v>115</v>
      </c>
      <c r="F491" s="30" t="s">
        <v>1605</v>
      </c>
      <c r="G491" s="30" t="s">
        <v>23</v>
      </c>
      <c r="H491" s="306">
        <v>143</v>
      </c>
      <c r="I491" s="307">
        <v>143</v>
      </c>
      <c r="J491" s="307"/>
      <c r="K491" s="307">
        <v>143</v>
      </c>
      <c r="L491" s="307">
        <v>0</v>
      </c>
      <c r="M491" s="348" t="s">
        <v>1823</v>
      </c>
      <c r="N491" s="348" t="s">
        <v>1824</v>
      </c>
      <c r="O491" s="348" t="s">
        <v>1608</v>
      </c>
      <c r="P491" s="517">
        <v>1054.5</v>
      </c>
      <c r="Q491" s="513">
        <v>1536.3</v>
      </c>
      <c r="R491" s="513">
        <v>0</v>
      </c>
      <c r="S491" s="521"/>
      <c r="T491" s="314"/>
      <c r="U491" s="313"/>
      <c r="V491" s="313"/>
      <c r="W491" s="313"/>
      <c r="X491" s="313"/>
      <c r="Y491" s="312">
        <v>31</v>
      </c>
      <c r="Z491" s="312">
        <v>683</v>
      </c>
      <c r="AA491" s="313">
        <v>381.7</v>
      </c>
      <c r="AB491" s="313">
        <v>143</v>
      </c>
      <c r="AC491" s="313">
        <v>0</v>
      </c>
      <c r="AD491" s="313"/>
      <c r="AE491" s="313"/>
      <c r="AF491" s="314"/>
    </row>
    <row r="492" spans="1:32" ht="60" customHeight="1" x14ac:dyDescent="0.25">
      <c r="A492" s="349"/>
      <c r="B492" s="348"/>
      <c r="C492" s="308" t="s">
        <v>1612</v>
      </c>
      <c r="D492" s="304">
        <v>55</v>
      </c>
      <c r="E492" s="305">
        <v>561</v>
      </c>
      <c r="F492" s="30" t="s">
        <v>1605</v>
      </c>
      <c r="G492" s="30" t="s">
        <v>23</v>
      </c>
      <c r="H492" s="306">
        <v>245.9</v>
      </c>
      <c r="I492" s="307">
        <v>245.9</v>
      </c>
      <c r="J492" s="307"/>
      <c r="K492" s="307">
        <v>245.9</v>
      </c>
      <c r="L492" s="307">
        <v>0</v>
      </c>
      <c r="M492" s="348"/>
      <c r="N492" s="348"/>
      <c r="O492" s="348"/>
      <c r="P492" s="518"/>
      <c r="Q492" s="514"/>
      <c r="R492" s="514"/>
      <c r="S492" s="522"/>
      <c r="T492" s="314"/>
      <c r="U492" s="313"/>
      <c r="V492" s="313"/>
      <c r="W492" s="313"/>
      <c r="X492" s="313"/>
      <c r="Y492" s="312">
        <v>31</v>
      </c>
      <c r="Z492" s="312">
        <v>683</v>
      </c>
      <c r="AA492" s="313">
        <v>381.7</v>
      </c>
      <c r="AB492" s="313">
        <v>245.9</v>
      </c>
      <c r="AC492" s="313">
        <v>0</v>
      </c>
      <c r="AD492" s="313"/>
      <c r="AE492" s="313"/>
      <c r="AF492" s="314"/>
    </row>
    <row r="493" spans="1:32" ht="60" customHeight="1" x14ac:dyDescent="0.25">
      <c r="A493" s="349"/>
      <c r="B493" s="348"/>
      <c r="C493" s="512" t="s">
        <v>1615</v>
      </c>
      <c r="D493" s="304">
        <v>62</v>
      </c>
      <c r="E493" s="305">
        <v>43</v>
      </c>
      <c r="F493" s="30" t="s">
        <v>1605</v>
      </c>
      <c r="G493" s="30" t="s">
        <v>23</v>
      </c>
      <c r="H493" s="306">
        <v>225.7</v>
      </c>
      <c r="I493" s="307">
        <v>225.7</v>
      </c>
      <c r="J493" s="307">
        <v>0</v>
      </c>
      <c r="K493" s="307">
        <v>225.7</v>
      </c>
      <c r="L493" s="307">
        <v>0</v>
      </c>
      <c r="M493" s="348"/>
      <c r="N493" s="348"/>
      <c r="O493" s="348"/>
      <c r="P493" s="518"/>
      <c r="Q493" s="514"/>
      <c r="R493" s="514"/>
      <c r="S493" s="522"/>
      <c r="T493" s="313"/>
      <c r="U493" s="313"/>
      <c r="V493" s="313"/>
      <c r="W493" s="313"/>
      <c r="X493" s="313"/>
      <c r="Y493" s="312"/>
      <c r="Z493" s="312"/>
      <c r="AA493" s="313"/>
      <c r="AB493" s="313"/>
      <c r="AC493" s="313"/>
      <c r="AD493" s="313"/>
      <c r="AE493" s="312" t="s">
        <v>1727</v>
      </c>
      <c r="AF493" s="314"/>
    </row>
    <row r="494" spans="1:32" ht="60" customHeight="1" x14ac:dyDescent="0.25">
      <c r="A494" s="349"/>
      <c r="B494" s="348"/>
      <c r="C494" s="512"/>
      <c r="D494" s="304">
        <v>62</v>
      </c>
      <c r="E494" s="305">
        <v>44</v>
      </c>
      <c r="F494" s="30" t="s">
        <v>1605</v>
      </c>
      <c r="G494" s="30" t="s">
        <v>23</v>
      </c>
      <c r="H494" s="306">
        <v>281.10000000000002</v>
      </c>
      <c r="I494" s="307">
        <v>281.10000000000002</v>
      </c>
      <c r="J494" s="307">
        <v>0</v>
      </c>
      <c r="K494" s="307">
        <v>281.10000000000002</v>
      </c>
      <c r="L494" s="307">
        <v>0</v>
      </c>
      <c r="M494" s="348"/>
      <c r="N494" s="348"/>
      <c r="O494" s="348"/>
      <c r="P494" s="518"/>
      <c r="Q494" s="514"/>
      <c r="R494" s="514"/>
      <c r="S494" s="522"/>
      <c r="T494" s="313"/>
      <c r="U494" s="313"/>
      <c r="V494" s="313"/>
      <c r="W494" s="313"/>
      <c r="X494" s="313"/>
      <c r="Y494" s="312"/>
      <c r="Z494" s="312"/>
      <c r="AA494" s="313"/>
      <c r="AB494" s="313"/>
      <c r="AC494" s="313"/>
      <c r="AD494" s="313"/>
      <c r="AE494" s="312" t="s">
        <v>1727</v>
      </c>
      <c r="AF494" s="314"/>
    </row>
    <row r="495" spans="1:32" ht="60" customHeight="1" x14ac:dyDescent="0.25">
      <c r="A495" s="349"/>
      <c r="B495" s="348"/>
      <c r="C495" s="512" t="s">
        <v>1615</v>
      </c>
      <c r="D495" s="304">
        <v>63</v>
      </c>
      <c r="E495" s="305">
        <v>13</v>
      </c>
      <c r="F495" s="30" t="s">
        <v>1605</v>
      </c>
      <c r="G495" s="30" t="s">
        <v>23</v>
      </c>
      <c r="H495" s="306">
        <v>128.69999999999999</v>
      </c>
      <c r="I495" s="307">
        <v>128.69999999999999</v>
      </c>
      <c r="J495" s="307">
        <v>0</v>
      </c>
      <c r="K495" s="307">
        <v>128.69999999999999</v>
      </c>
      <c r="L495" s="307">
        <v>0</v>
      </c>
      <c r="M495" s="348"/>
      <c r="N495" s="348"/>
      <c r="O495" s="348"/>
      <c r="P495" s="518"/>
      <c r="Q495" s="514"/>
      <c r="R495" s="514"/>
      <c r="S495" s="522"/>
      <c r="T495" s="314" t="s">
        <v>186</v>
      </c>
      <c r="U495" s="313" t="s">
        <v>187</v>
      </c>
      <c r="V495" s="313" t="s">
        <v>188</v>
      </c>
      <c r="W495" s="313" t="s">
        <v>28</v>
      </c>
      <c r="X495" s="313" t="s">
        <v>29</v>
      </c>
      <c r="Y495" s="312">
        <v>31</v>
      </c>
      <c r="Z495" s="312">
        <v>416</v>
      </c>
      <c r="AA495" s="313">
        <v>160.6</v>
      </c>
      <c r="AB495" s="313">
        <v>128.69999999999999</v>
      </c>
      <c r="AC495" s="313">
        <v>139.6</v>
      </c>
      <c r="AD495" s="313"/>
      <c r="AE495" s="313"/>
      <c r="AF495" s="314"/>
    </row>
    <row r="496" spans="1:32" ht="60" customHeight="1" x14ac:dyDescent="0.25">
      <c r="A496" s="349"/>
      <c r="B496" s="348"/>
      <c r="C496" s="512"/>
      <c r="D496" s="304">
        <v>63</v>
      </c>
      <c r="E496" s="305">
        <v>12</v>
      </c>
      <c r="F496" s="30" t="s">
        <v>1605</v>
      </c>
      <c r="G496" s="30" t="s">
        <v>23</v>
      </c>
      <c r="H496" s="306">
        <v>281.89999999999998</v>
      </c>
      <c r="I496" s="307">
        <v>281.89999999999998</v>
      </c>
      <c r="J496" s="307">
        <v>0</v>
      </c>
      <c r="K496" s="307">
        <v>281.89999999999998</v>
      </c>
      <c r="L496" s="307">
        <v>0</v>
      </c>
      <c r="M496" s="348"/>
      <c r="N496" s="348"/>
      <c r="O496" s="348"/>
      <c r="P496" s="518"/>
      <c r="Q496" s="514"/>
      <c r="R496" s="514"/>
      <c r="S496" s="522"/>
      <c r="T496" s="314"/>
      <c r="U496" s="313"/>
      <c r="V496" s="313"/>
      <c r="W496" s="313"/>
      <c r="X496" s="313"/>
      <c r="Y496" s="312"/>
      <c r="Z496" s="312"/>
      <c r="AA496" s="313"/>
      <c r="AB496" s="313"/>
      <c r="AC496" s="313"/>
      <c r="AD496" s="313"/>
      <c r="AE496" s="313"/>
      <c r="AF496" s="314"/>
    </row>
    <row r="497" spans="1:32" ht="60" customHeight="1" x14ac:dyDescent="0.25">
      <c r="A497" s="349"/>
      <c r="B497" s="348"/>
      <c r="C497" s="308" t="s">
        <v>1612</v>
      </c>
      <c r="D497" s="304">
        <v>63</v>
      </c>
      <c r="E497" s="305">
        <v>187</v>
      </c>
      <c r="F497" s="30" t="s">
        <v>1605</v>
      </c>
      <c r="G497" s="30" t="s">
        <v>23</v>
      </c>
      <c r="H497" s="306">
        <v>230</v>
      </c>
      <c r="I497" s="307">
        <v>230</v>
      </c>
      <c r="J497" s="307"/>
      <c r="K497" s="307">
        <v>230</v>
      </c>
      <c r="L497" s="307">
        <v>0</v>
      </c>
      <c r="M497" s="348"/>
      <c r="N497" s="348"/>
      <c r="O497" s="348"/>
      <c r="P497" s="519"/>
      <c r="Q497" s="520"/>
      <c r="R497" s="520"/>
      <c r="S497" s="523"/>
      <c r="T497" s="314" t="s">
        <v>189</v>
      </c>
      <c r="U497" s="313" t="s">
        <v>190</v>
      </c>
      <c r="V497" s="313" t="s">
        <v>191</v>
      </c>
      <c r="W497" s="313" t="s">
        <v>28</v>
      </c>
      <c r="X497" s="313" t="s">
        <v>29</v>
      </c>
      <c r="Y497" s="312">
        <v>31</v>
      </c>
      <c r="Z497" s="312">
        <v>538</v>
      </c>
      <c r="AA497" s="313">
        <v>163.1</v>
      </c>
      <c r="AB497" s="313">
        <v>230</v>
      </c>
      <c r="AC497" s="313">
        <v>0</v>
      </c>
      <c r="AD497" s="313"/>
      <c r="AE497" s="313"/>
      <c r="AF497" s="314" t="s">
        <v>1104</v>
      </c>
    </row>
    <row r="498" spans="1:32" ht="60" customHeight="1" x14ac:dyDescent="0.25">
      <c r="A498" s="349">
        <v>54</v>
      </c>
      <c r="B498" s="348" t="s">
        <v>1825</v>
      </c>
      <c r="C498" s="322" t="s">
        <v>33</v>
      </c>
      <c r="D498" s="304">
        <v>54</v>
      </c>
      <c r="E498" s="305">
        <v>128</v>
      </c>
      <c r="F498" s="30" t="s">
        <v>1605</v>
      </c>
      <c r="G498" s="30" t="s">
        <v>23</v>
      </c>
      <c r="H498" s="306">
        <v>127.3</v>
      </c>
      <c r="I498" s="307">
        <v>127.3</v>
      </c>
      <c r="J498" s="307">
        <v>0</v>
      </c>
      <c r="K498" s="307">
        <v>127.3</v>
      </c>
      <c r="L498" s="307">
        <v>0</v>
      </c>
      <c r="M498" s="348" t="s">
        <v>1826</v>
      </c>
      <c r="N498" s="348" t="s">
        <v>1827</v>
      </c>
      <c r="O498" s="348" t="s">
        <v>1608</v>
      </c>
      <c r="P498" s="517">
        <v>3218.5</v>
      </c>
      <c r="Q498" s="513">
        <v>1728.3</v>
      </c>
      <c r="R498" s="513">
        <v>1490.2</v>
      </c>
      <c r="S498" s="521"/>
      <c r="T498" s="313" t="s">
        <v>583</v>
      </c>
      <c r="U498" s="313" t="s">
        <v>584</v>
      </c>
      <c r="V498" s="313"/>
      <c r="W498" s="313"/>
      <c r="X498" s="313"/>
      <c r="Y498" s="312"/>
      <c r="Z498" s="312">
        <v>7</v>
      </c>
      <c r="AA498" s="313">
        <v>168</v>
      </c>
      <c r="AB498" s="313">
        <v>127.3</v>
      </c>
      <c r="AC498" s="313">
        <v>40.700000000000003</v>
      </c>
      <c r="AD498" s="313" t="s">
        <v>43</v>
      </c>
      <c r="AE498" s="312" t="s">
        <v>1828</v>
      </c>
      <c r="AF498" s="314"/>
    </row>
    <row r="499" spans="1:32" ht="60" customHeight="1" x14ac:dyDescent="0.25">
      <c r="A499" s="349"/>
      <c r="B499" s="348"/>
      <c r="C499" s="512" t="s">
        <v>1617</v>
      </c>
      <c r="D499" s="304">
        <v>55</v>
      </c>
      <c r="E499" s="305">
        <v>222</v>
      </c>
      <c r="F499" s="30" t="s">
        <v>1605</v>
      </c>
      <c r="G499" s="30" t="s">
        <v>23</v>
      </c>
      <c r="H499" s="306">
        <v>217.5</v>
      </c>
      <c r="I499" s="307">
        <v>217.5</v>
      </c>
      <c r="J499" s="307">
        <v>0</v>
      </c>
      <c r="K499" s="307">
        <v>217.5</v>
      </c>
      <c r="L499" s="307">
        <v>0</v>
      </c>
      <c r="M499" s="348"/>
      <c r="N499" s="348"/>
      <c r="O499" s="348"/>
      <c r="P499" s="518"/>
      <c r="Q499" s="514"/>
      <c r="R499" s="514"/>
      <c r="S499" s="522"/>
      <c r="T499" s="313"/>
      <c r="U499" s="313"/>
      <c r="V499" s="313"/>
      <c r="W499" s="313"/>
      <c r="X499" s="313"/>
      <c r="Y499" s="312"/>
      <c r="Z499" s="312"/>
      <c r="AA499" s="313"/>
      <c r="AB499" s="313"/>
      <c r="AC499" s="313"/>
      <c r="AD499" s="313"/>
      <c r="AE499" s="312"/>
      <c r="AF499" s="314"/>
    </row>
    <row r="500" spans="1:32" ht="60" customHeight="1" x14ac:dyDescent="0.25">
      <c r="A500" s="349"/>
      <c r="B500" s="348"/>
      <c r="C500" s="512"/>
      <c r="D500" s="304">
        <v>55</v>
      </c>
      <c r="E500" s="305">
        <v>223</v>
      </c>
      <c r="F500" s="30" t="s">
        <v>1605</v>
      </c>
      <c r="G500" s="30" t="s">
        <v>23</v>
      </c>
      <c r="H500" s="306">
        <v>90.2</v>
      </c>
      <c r="I500" s="307">
        <v>90.2</v>
      </c>
      <c r="J500" s="307">
        <v>0</v>
      </c>
      <c r="K500" s="307">
        <v>90.2</v>
      </c>
      <c r="L500" s="307">
        <v>0</v>
      </c>
      <c r="M500" s="348"/>
      <c r="N500" s="348"/>
      <c r="O500" s="348"/>
      <c r="P500" s="518"/>
      <c r="Q500" s="514"/>
      <c r="R500" s="514"/>
      <c r="S500" s="522"/>
      <c r="T500" s="314" t="s">
        <v>137</v>
      </c>
      <c r="U500" s="313" t="s">
        <v>138</v>
      </c>
      <c r="V500" s="313" t="s">
        <v>139</v>
      </c>
      <c r="W500" s="313" t="s">
        <v>28</v>
      </c>
      <c r="X500" s="313" t="s">
        <v>29</v>
      </c>
      <c r="Y500" s="312">
        <v>31</v>
      </c>
      <c r="Z500" s="312">
        <v>391</v>
      </c>
      <c r="AA500" s="313">
        <v>134.4</v>
      </c>
      <c r="AB500" s="313">
        <v>90.2</v>
      </c>
      <c r="AC500" s="313">
        <v>44.2</v>
      </c>
      <c r="AD500" s="313"/>
      <c r="AE500" s="312" t="s">
        <v>1829</v>
      </c>
      <c r="AF500" s="314" t="s">
        <v>1104</v>
      </c>
    </row>
    <row r="501" spans="1:32" ht="60" customHeight="1" x14ac:dyDescent="0.25">
      <c r="A501" s="349"/>
      <c r="B501" s="348"/>
      <c r="C501" s="308" t="s">
        <v>1610</v>
      </c>
      <c r="D501" s="304">
        <v>55</v>
      </c>
      <c r="E501" s="305">
        <v>352</v>
      </c>
      <c r="F501" s="30" t="s">
        <v>1605</v>
      </c>
      <c r="G501" s="30" t="s">
        <v>23</v>
      </c>
      <c r="H501" s="306">
        <v>138.69999999999999</v>
      </c>
      <c r="I501" s="307">
        <v>138.69999999999999</v>
      </c>
      <c r="J501" s="307">
        <v>0</v>
      </c>
      <c r="K501" s="307">
        <v>138.69999999999999</v>
      </c>
      <c r="L501" s="307">
        <v>0</v>
      </c>
      <c r="M501" s="348"/>
      <c r="N501" s="348"/>
      <c r="O501" s="348"/>
      <c r="P501" s="518"/>
      <c r="Q501" s="514"/>
      <c r="R501" s="514"/>
      <c r="S501" s="522"/>
      <c r="T501" s="313" t="s">
        <v>585</v>
      </c>
      <c r="U501" s="313" t="s">
        <v>586</v>
      </c>
      <c r="V501" s="313"/>
      <c r="W501" s="313"/>
      <c r="X501" s="313"/>
      <c r="Y501" s="312"/>
      <c r="Z501" s="312">
        <v>14</v>
      </c>
      <c r="AA501" s="313">
        <v>480</v>
      </c>
      <c r="AB501" s="313">
        <v>138.69999999999999</v>
      </c>
      <c r="AC501" s="313">
        <v>341.3</v>
      </c>
      <c r="AD501" s="313" t="s">
        <v>24</v>
      </c>
      <c r="AE501" s="312" t="s">
        <v>1830</v>
      </c>
      <c r="AF501" s="314"/>
    </row>
    <row r="502" spans="1:32" ht="60" customHeight="1" x14ac:dyDescent="0.25">
      <c r="A502" s="349"/>
      <c r="B502" s="348"/>
      <c r="C502" s="308" t="s">
        <v>1610</v>
      </c>
      <c r="D502" s="304">
        <v>55</v>
      </c>
      <c r="E502" s="305">
        <v>530</v>
      </c>
      <c r="F502" s="30" t="s">
        <v>1605</v>
      </c>
      <c r="G502" s="30" t="s">
        <v>23</v>
      </c>
      <c r="H502" s="306">
        <v>217</v>
      </c>
      <c r="I502" s="307">
        <v>217</v>
      </c>
      <c r="J502" s="307">
        <v>0</v>
      </c>
      <c r="K502" s="307">
        <v>217</v>
      </c>
      <c r="L502" s="307">
        <v>0</v>
      </c>
      <c r="M502" s="348"/>
      <c r="N502" s="348"/>
      <c r="O502" s="348"/>
      <c r="P502" s="518"/>
      <c r="Q502" s="514"/>
      <c r="R502" s="514"/>
      <c r="S502" s="522"/>
      <c r="T502" s="532" t="s">
        <v>142</v>
      </c>
      <c r="U502" s="313" t="s">
        <v>143</v>
      </c>
      <c r="V502" s="313" t="s">
        <v>144</v>
      </c>
      <c r="W502" s="313" t="s">
        <v>28</v>
      </c>
      <c r="X502" s="313" t="s">
        <v>29</v>
      </c>
      <c r="Y502" s="312">
        <v>31</v>
      </c>
      <c r="Z502" s="312">
        <v>588</v>
      </c>
      <c r="AA502" s="313">
        <v>161.5</v>
      </c>
      <c r="AB502" s="313">
        <v>217</v>
      </c>
      <c r="AC502" s="313">
        <v>-55.5</v>
      </c>
      <c r="AD502" s="313"/>
      <c r="AE502" s="312" t="s">
        <v>1831</v>
      </c>
      <c r="AF502" s="314" t="s">
        <v>1104</v>
      </c>
    </row>
    <row r="503" spans="1:32" ht="60" customHeight="1" x14ac:dyDescent="0.25">
      <c r="A503" s="349"/>
      <c r="B503" s="348"/>
      <c r="C503" s="512" t="s">
        <v>1612</v>
      </c>
      <c r="D503" s="304">
        <v>55</v>
      </c>
      <c r="E503" s="305">
        <v>559</v>
      </c>
      <c r="F503" s="30" t="s">
        <v>1605</v>
      </c>
      <c r="G503" s="30" t="s">
        <v>23</v>
      </c>
      <c r="H503" s="306">
        <v>287.3</v>
      </c>
      <c r="I503" s="307">
        <v>287.3</v>
      </c>
      <c r="J503" s="307">
        <v>0</v>
      </c>
      <c r="K503" s="307">
        <v>287.3</v>
      </c>
      <c r="L503" s="307">
        <v>0</v>
      </c>
      <c r="M503" s="348"/>
      <c r="N503" s="348"/>
      <c r="O503" s="348"/>
      <c r="P503" s="518"/>
      <c r="Q503" s="514"/>
      <c r="R503" s="514"/>
      <c r="S503" s="522"/>
      <c r="T503" s="532"/>
      <c r="U503" s="313" t="s">
        <v>587</v>
      </c>
      <c r="V503" s="313"/>
      <c r="W503" s="313"/>
      <c r="X503" s="313"/>
      <c r="Y503" s="312"/>
      <c r="Z503" s="312">
        <v>7</v>
      </c>
      <c r="AA503" s="313">
        <v>120</v>
      </c>
      <c r="AB503" s="313">
        <v>287.3</v>
      </c>
      <c r="AC503" s="313">
        <v>-167.3</v>
      </c>
      <c r="AD503" s="313" t="s">
        <v>99</v>
      </c>
      <c r="AE503" s="312" t="s">
        <v>1832</v>
      </c>
      <c r="AF503" s="314"/>
    </row>
    <row r="504" spans="1:32" ht="60" customHeight="1" x14ac:dyDescent="0.25">
      <c r="A504" s="349"/>
      <c r="B504" s="348"/>
      <c r="C504" s="512"/>
      <c r="D504" s="304">
        <v>55</v>
      </c>
      <c r="E504" s="305">
        <v>558</v>
      </c>
      <c r="F504" s="30" t="s">
        <v>1605</v>
      </c>
      <c r="G504" s="30" t="s">
        <v>23</v>
      </c>
      <c r="H504" s="306">
        <v>9.5</v>
      </c>
      <c r="I504" s="307">
        <v>9.5</v>
      </c>
      <c r="J504" s="307">
        <v>0</v>
      </c>
      <c r="K504" s="307">
        <v>9.5</v>
      </c>
      <c r="L504" s="307">
        <v>0</v>
      </c>
      <c r="M504" s="348"/>
      <c r="N504" s="348"/>
      <c r="O504" s="348"/>
      <c r="P504" s="518"/>
      <c r="Q504" s="514"/>
      <c r="R504" s="514"/>
      <c r="S504" s="522"/>
      <c r="T504" s="314"/>
      <c r="U504" s="313"/>
      <c r="V504" s="313"/>
      <c r="W504" s="313"/>
      <c r="X504" s="313"/>
      <c r="Y504" s="312"/>
      <c r="Z504" s="312"/>
      <c r="AA504" s="313"/>
      <c r="AB504" s="313"/>
      <c r="AC504" s="313"/>
      <c r="AD504" s="313"/>
      <c r="AE504" s="312"/>
      <c r="AF504" s="314"/>
    </row>
    <row r="505" spans="1:32" ht="60" customHeight="1" x14ac:dyDescent="0.25">
      <c r="A505" s="349"/>
      <c r="B505" s="348"/>
      <c r="C505" s="512" t="s">
        <v>1614</v>
      </c>
      <c r="D505" s="304">
        <v>62</v>
      </c>
      <c r="E505" s="305">
        <v>37</v>
      </c>
      <c r="F505" s="30" t="s">
        <v>1605</v>
      </c>
      <c r="G505" s="30" t="s">
        <v>23</v>
      </c>
      <c r="H505" s="306">
        <v>225.3</v>
      </c>
      <c r="I505" s="307">
        <v>225.3</v>
      </c>
      <c r="J505" s="307">
        <v>0</v>
      </c>
      <c r="K505" s="307">
        <v>225.3</v>
      </c>
      <c r="L505" s="307">
        <v>0</v>
      </c>
      <c r="M505" s="348"/>
      <c r="N505" s="348"/>
      <c r="O505" s="348"/>
      <c r="P505" s="518"/>
      <c r="Q505" s="514"/>
      <c r="R505" s="514"/>
      <c r="S505" s="522"/>
      <c r="T505" s="532" t="s">
        <v>145</v>
      </c>
      <c r="U505" s="528" t="s">
        <v>590</v>
      </c>
      <c r="V505" s="528"/>
      <c r="W505" s="528"/>
      <c r="X505" s="528"/>
      <c r="Y505" s="530"/>
      <c r="Z505" s="530">
        <v>10</v>
      </c>
      <c r="AA505" s="528">
        <v>480</v>
      </c>
      <c r="AB505" s="528">
        <v>225.3</v>
      </c>
      <c r="AC505" s="528">
        <v>254.7</v>
      </c>
      <c r="AD505" s="528" t="s">
        <v>33</v>
      </c>
      <c r="AE505" s="312"/>
      <c r="AF505" s="314"/>
    </row>
    <row r="506" spans="1:32" ht="60" customHeight="1" x14ac:dyDescent="0.25">
      <c r="A506" s="349"/>
      <c r="B506" s="348"/>
      <c r="C506" s="512"/>
      <c r="D506" s="304">
        <v>62</v>
      </c>
      <c r="E506" s="305">
        <v>38</v>
      </c>
      <c r="F506" s="30" t="s">
        <v>1605</v>
      </c>
      <c r="G506" s="30" t="s">
        <v>23</v>
      </c>
      <c r="H506" s="306">
        <v>74.7</v>
      </c>
      <c r="I506" s="307">
        <v>74.7</v>
      </c>
      <c r="J506" s="307">
        <v>0</v>
      </c>
      <c r="K506" s="307">
        <v>74.7</v>
      </c>
      <c r="L506" s="307">
        <v>0</v>
      </c>
      <c r="M506" s="348"/>
      <c r="N506" s="348"/>
      <c r="O506" s="348"/>
      <c r="P506" s="518"/>
      <c r="Q506" s="514"/>
      <c r="R506" s="514"/>
      <c r="S506" s="522"/>
      <c r="T506" s="532"/>
      <c r="U506" s="528"/>
      <c r="V506" s="528"/>
      <c r="W506" s="528"/>
      <c r="X506" s="528"/>
      <c r="Y506" s="530"/>
      <c r="Z506" s="530"/>
      <c r="AA506" s="528"/>
      <c r="AB506" s="528"/>
      <c r="AC506" s="528"/>
      <c r="AD506" s="528"/>
      <c r="AE506" s="312"/>
      <c r="AF506" s="314"/>
    </row>
    <row r="507" spans="1:32" ht="60" customHeight="1" x14ac:dyDescent="0.25">
      <c r="A507" s="349"/>
      <c r="B507" s="348"/>
      <c r="C507" s="512" t="s">
        <v>1615</v>
      </c>
      <c r="D507" s="304">
        <v>63</v>
      </c>
      <c r="E507" s="305">
        <v>112</v>
      </c>
      <c r="F507" s="30" t="s">
        <v>1605</v>
      </c>
      <c r="G507" s="30" t="s">
        <v>23</v>
      </c>
      <c r="H507" s="306">
        <v>284.5</v>
      </c>
      <c r="I507" s="307">
        <v>284.5</v>
      </c>
      <c r="J507" s="307">
        <v>0</v>
      </c>
      <c r="K507" s="307">
        <v>284.5</v>
      </c>
      <c r="L507" s="307">
        <v>0</v>
      </c>
      <c r="M507" s="348"/>
      <c r="N507" s="348"/>
      <c r="O507" s="348"/>
      <c r="P507" s="518"/>
      <c r="Q507" s="514"/>
      <c r="R507" s="514"/>
      <c r="S507" s="522"/>
      <c r="T507" s="532"/>
      <c r="U507" s="528"/>
      <c r="V507" s="528"/>
      <c r="W507" s="528"/>
      <c r="X507" s="528"/>
      <c r="Y507" s="530"/>
      <c r="Z507" s="530"/>
      <c r="AA507" s="528"/>
      <c r="AB507" s="528"/>
      <c r="AC507" s="528"/>
      <c r="AD507" s="528"/>
      <c r="AE507" s="312" t="s">
        <v>1833</v>
      </c>
      <c r="AF507" s="314"/>
    </row>
    <row r="508" spans="1:32" ht="60" customHeight="1" x14ac:dyDescent="0.25">
      <c r="A508" s="349"/>
      <c r="B508" s="348"/>
      <c r="C508" s="512"/>
      <c r="D508" s="304">
        <v>63</v>
      </c>
      <c r="E508" s="305">
        <v>113</v>
      </c>
      <c r="F508" s="30" t="s">
        <v>1605</v>
      </c>
      <c r="G508" s="30" t="s">
        <v>23</v>
      </c>
      <c r="H508" s="306">
        <v>4.5</v>
      </c>
      <c r="I508" s="307">
        <v>4.5</v>
      </c>
      <c r="J508" s="307">
        <v>0</v>
      </c>
      <c r="K508" s="307">
        <v>4.5</v>
      </c>
      <c r="L508" s="307">
        <v>0</v>
      </c>
      <c r="M508" s="348"/>
      <c r="N508" s="348"/>
      <c r="O508" s="348"/>
      <c r="P508" s="518"/>
      <c r="Q508" s="514"/>
      <c r="R508" s="514"/>
      <c r="S508" s="522"/>
      <c r="T508" s="532"/>
      <c r="U508" s="528"/>
      <c r="V508" s="528"/>
      <c r="W508" s="528"/>
      <c r="X508" s="528"/>
      <c r="Y508" s="530"/>
      <c r="Z508" s="530"/>
      <c r="AA508" s="528"/>
      <c r="AB508" s="528"/>
      <c r="AC508" s="528"/>
      <c r="AD508" s="528"/>
      <c r="AE508" s="312"/>
      <c r="AF508" s="314"/>
    </row>
    <row r="509" spans="1:32" ht="60" customHeight="1" x14ac:dyDescent="0.25">
      <c r="A509" s="349"/>
      <c r="B509" s="348"/>
      <c r="C509" s="512" t="s">
        <v>1615</v>
      </c>
      <c r="D509" s="304">
        <v>63</v>
      </c>
      <c r="E509" s="305">
        <v>117</v>
      </c>
      <c r="F509" s="30" t="s">
        <v>1605</v>
      </c>
      <c r="G509" s="30" t="s">
        <v>23</v>
      </c>
      <c r="H509" s="306">
        <v>23.3</v>
      </c>
      <c r="I509" s="307">
        <v>23.3</v>
      </c>
      <c r="J509" s="307">
        <v>0</v>
      </c>
      <c r="K509" s="307">
        <v>23.3</v>
      </c>
      <c r="L509" s="307">
        <v>0</v>
      </c>
      <c r="M509" s="348"/>
      <c r="N509" s="348"/>
      <c r="O509" s="348"/>
      <c r="P509" s="518"/>
      <c r="Q509" s="514"/>
      <c r="R509" s="514"/>
      <c r="S509" s="522"/>
      <c r="T509" s="532"/>
      <c r="U509" s="528"/>
      <c r="V509" s="528"/>
      <c r="W509" s="528"/>
      <c r="X509" s="528"/>
      <c r="Y509" s="530"/>
      <c r="Z509" s="530"/>
      <c r="AA509" s="528"/>
      <c r="AB509" s="528"/>
      <c r="AC509" s="528"/>
      <c r="AD509" s="528"/>
      <c r="AE509" s="312" t="s">
        <v>1834</v>
      </c>
      <c r="AF509" s="314"/>
    </row>
    <row r="510" spans="1:32" ht="60" customHeight="1" x14ac:dyDescent="0.25">
      <c r="A510" s="349"/>
      <c r="B510" s="348"/>
      <c r="C510" s="512"/>
      <c r="D510" s="304">
        <v>63</v>
      </c>
      <c r="E510" s="305">
        <v>118</v>
      </c>
      <c r="F510" s="30" t="s">
        <v>1605</v>
      </c>
      <c r="G510" s="30" t="s">
        <v>23</v>
      </c>
      <c r="H510" s="306">
        <v>28.5</v>
      </c>
      <c r="I510" s="307">
        <v>28.5</v>
      </c>
      <c r="J510" s="307">
        <v>0</v>
      </c>
      <c r="K510" s="307">
        <v>28.5</v>
      </c>
      <c r="L510" s="307">
        <v>0</v>
      </c>
      <c r="M510" s="348"/>
      <c r="N510" s="348"/>
      <c r="O510" s="348"/>
      <c r="P510" s="519"/>
      <c r="Q510" s="520"/>
      <c r="R510" s="520"/>
      <c r="S510" s="523"/>
      <c r="T510" s="532"/>
      <c r="U510" s="528"/>
      <c r="V510" s="528"/>
      <c r="W510" s="528"/>
      <c r="X510" s="528"/>
      <c r="Y510" s="530"/>
      <c r="Z510" s="530"/>
      <c r="AA510" s="528"/>
      <c r="AB510" s="528"/>
      <c r="AC510" s="528"/>
      <c r="AD510" s="528"/>
      <c r="AE510" s="312"/>
      <c r="AF510" s="314"/>
    </row>
    <row r="511" spans="1:32" ht="60" customHeight="1" x14ac:dyDescent="0.25">
      <c r="A511" s="349">
        <v>55</v>
      </c>
      <c r="B511" s="348" t="s">
        <v>1835</v>
      </c>
      <c r="C511" s="512" t="s">
        <v>33</v>
      </c>
      <c r="D511" s="304">
        <v>54</v>
      </c>
      <c r="E511" s="305">
        <v>104</v>
      </c>
      <c r="F511" s="30" t="s">
        <v>1605</v>
      </c>
      <c r="G511" s="30" t="s">
        <v>23</v>
      </c>
      <c r="H511" s="306">
        <v>68.099999999999994</v>
      </c>
      <c r="I511" s="307">
        <v>68.099999999999994</v>
      </c>
      <c r="J511" s="307">
        <v>0</v>
      </c>
      <c r="K511" s="307">
        <v>68.099999999999994</v>
      </c>
      <c r="L511" s="307">
        <v>0</v>
      </c>
      <c r="M511" s="348" t="s">
        <v>1835</v>
      </c>
      <c r="N511" s="348" t="s">
        <v>1836</v>
      </c>
      <c r="O511" s="348" t="s">
        <v>1608</v>
      </c>
      <c r="P511" s="517">
        <v>3710</v>
      </c>
      <c r="Q511" s="513">
        <v>406.7</v>
      </c>
      <c r="R511" s="513">
        <v>3303.3</v>
      </c>
      <c r="S511" s="510"/>
      <c r="T511" s="313"/>
      <c r="U511" s="313"/>
      <c r="V511" s="313"/>
      <c r="W511" s="313"/>
      <c r="X511" s="313"/>
      <c r="Y511" s="312">
        <v>31</v>
      </c>
      <c r="Z511" s="312">
        <v>629</v>
      </c>
      <c r="AA511" s="313">
        <v>251</v>
      </c>
      <c r="AB511" s="313">
        <v>68.099999999999994</v>
      </c>
      <c r="AC511" s="313">
        <v>0</v>
      </c>
      <c r="AD511" s="313"/>
      <c r="AE511" s="313"/>
      <c r="AF511" s="314"/>
    </row>
    <row r="512" spans="1:32" ht="60" customHeight="1" x14ac:dyDescent="0.25">
      <c r="A512" s="349"/>
      <c r="B512" s="348"/>
      <c r="C512" s="512"/>
      <c r="D512" s="304">
        <v>54</v>
      </c>
      <c r="E512" s="305">
        <v>101</v>
      </c>
      <c r="F512" s="30" t="s">
        <v>1605</v>
      </c>
      <c r="G512" s="30" t="s">
        <v>23</v>
      </c>
      <c r="H512" s="306">
        <v>69.099999999999994</v>
      </c>
      <c r="I512" s="307">
        <v>69.099999999999994</v>
      </c>
      <c r="J512" s="307">
        <v>0</v>
      </c>
      <c r="K512" s="307">
        <v>69.099999999999994</v>
      </c>
      <c r="L512" s="307">
        <v>0</v>
      </c>
      <c r="M512" s="348"/>
      <c r="N512" s="348"/>
      <c r="O512" s="348"/>
      <c r="P512" s="518"/>
      <c r="Q512" s="514"/>
      <c r="R512" s="514"/>
      <c r="S512" s="510"/>
      <c r="T512" s="313"/>
      <c r="U512" s="313"/>
      <c r="V512" s="313"/>
      <c r="W512" s="313"/>
      <c r="X512" s="313"/>
      <c r="Y512" s="312"/>
      <c r="Z512" s="312"/>
      <c r="AA512" s="313"/>
      <c r="AB512" s="313"/>
      <c r="AC512" s="313"/>
      <c r="AD512" s="313"/>
      <c r="AE512" s="313"/>
      <c r="AF512" s="314"/>
    </row>
    <row r="513" spans="1:32" ht="60" customHeight="1" x14ac:dyDescent="0.25">
      <c r="A513" s="349"/>
      <c r="B513" s="348"/>
      <c r="C513" s="512" t="s">
        <v>1615</v>
      </c>
      <c r="D513" s="304">
        <v>63</v>
      </c>
      <c r="E513" s="305">
        <v>1</v>
      </c>
      <c r="F513" s="30" t="s">
        <v>1605</v>
      </c>
      <c r="G513" s="30" t="s">
        <v>23</v>
      </c>
      <c r="H513" s="306">
        <v>126.9</v>
      </c>
      <c r="I513" s="307">
        <v>126.9</v>
      </c>
      <c r="J513" s="307">
        <v>0</v>
      </c>
      <c r="K513" s="307">
        <v>126.9</v>
      </c>
      <c r="L513" s="307">
        <v>0</v>
      </c>
      <c r="M513" s="348"/>
      <c r="N513" s="348"/>
      <c r="O513" s="348"/>
      <c r="P513" s="518"/>
      <c r="Q513" s="514"/>
      <c r="R513" s="514"/>
      <c r="S513" s="510"/>
      <c r="T513" s="313"/>
      <c r="U513" s="313"/>
      <c r="V513" s="313"/>
      <c r="W513" s="313"/>
      <c r="X513" s="313"/>
      <c r="Y513" s="312"/>
      <c r="Z513" s="312"/>
      <c r="AA513" s="313"/>
      <c r="AB513" s="313"/>
      <c r="AC513" s="313"/>
      <c r="AD513" s="313"/>
      <c r="AE513" s="313"/>
      <c r="AF513" s="314"/>
    </row>
    <row r="514" spans="1:32" ht="60" customHeight="1" x14ac:dyDescent="0.25">
      <c r="A514" s="349"/>
      <c r="B514" s="348"/>
      <c r="C514" s="512"/>
      <c r="D514" s="304">
        <v>63</v>
      </c>
      <c r="E514" s="305">
        <v>13</v>
      </c>
      <c r="F514" s="30" t="s">
        <v>1605</v>
      </c>
      <c r="G514" s="30" t="s">
        <v>23</v>
      </c>
      <c r="H514" s="306">
        <v>6.6</v>
      </c>
      <c r="I514" s="307">
        <v>6.6</v>
      </c>
      <c r="J514" s="307">
        <v>0</v>
      </c>
      <c r="K514" s="307">
        <v>6.6</v>
      </c>
      <c r="L514" s="307">
        <v>0</v>
      </c>
      <c r="M514" s="348"/>
      <c r="N514" s="348"/>
      <c r="O514" s="348"/>
      <c r="P514" s="518"/>
      <c r="Q514" s="514"/>
      <c r="R514" s="514"/>
      <c r="S514" s="510"/>
      <c r="T514" s="313"/>
      <c r="U514" s="313"/>
      <c r="V514" s="313"/>
      <c r="W514" s="313"/>
      <c r="X514" s="313"/>
      <c r="Y514" s="312"/>
      <c r="Z514" s="312"/>
      <c r="AA514" s="313"/>
      <c r="AB514" s="313"/>
      <c r="AC514" s="313"/>
      <c r="AD514" s="313"/>
      <c r="AE514" s="313"/>
      <c r="AF514" s="314"/>
    </row>
    <row r="515" spans="1:32" ht="60" customHeight="1" x14ac:dyDescent="0.25">
      <c r="A515" s="349"/>
      <c r="B515" s="348"/>
      <c r="C515" s="324" t="s">
        <v>1612</v>
      </c>
      <c r="D515" s="304">
        <v>63</v>
      </c>
      <c r="E515" s="305">
        <v>98</v>
      </c>
      <c r="F515" s="30" t="s">
        <v>1605</v>
      </c>
      <c r="G515" s="30" t="s">
        <v>23</v>
      </c>
      <c r="H515" s="306">
        <v>136</v>
      </c>
      <c r="I515" s="307">
        <v>136</v>
      </c>
      <c r="J515" s="307">
        <v>0</v>
      </c>
      <c r="K515" s="307">
        <v>136</v>
      </c>
      <c r="L515" s="307">
        <v>0</v>
      </c>
      <c r="M515" s="348"/>
      <c r="N515" s="348"/>
      <c r="O515" s="348"/>
      <c r="P515" s="519"/>
      <c r="Q515" s="520"/>
      <c r="R515" s="520"/>
      <c r="S515" s="510"/>
      <c r="T515" s="313"/>
      <c r="U515" s="313"/>
      <c r="V515" s="313"/>
      <c r="W515" s="313"/>
      <c r="X515" s="313"/>
      <c r="Y515" s="312"/>
      <c r="Z515" s="312"/>
      <c r="AA515" s="313"/>
      <c r="AB515" s="313"/>
      <c r="AC515" s="313"/>
      <c r="AD515" s="313"/>
      <c r="AE515" s="313"/>
      <c r="AF515" s="314"/>
    </row>
    <row r="516" spans="1:32" ht="60" customHeight="1" x14ac:dyDescent="0.25">
      <c r="A516" s="349">
        <v>56</v>
      </c>
      <c r="B516" s="348" t="s">
        <v>1837</v>
      </c>
      <c r="C516" s="512" t="s">
        <v>1614</v>
      </c>
      <c r="D516" s="304">
        <v>62</v>
      </c>
      <c r="E516" s="305">
        <v>38</v>
      </c>
      <c r="F516" s="30" t="s">
        <v>1605</v>
      </c>
      <c r="G516" s="30" t="s">
        <v>23</v>
      </c>
      <c r="H516" s="306">
        <v>97.5</v>
      </c>
      <c r="I516" s="307">
        <v>97.5</v>
      </c>
      <c r="J516" s="307">
        <v>0</v>
      </c>
      <c r="K516" s="307">
        <v>97.5</v>
      </c>
      <c r="L516" s="307">
        <v>0</v>
      </c>
      <c r="M516" s="348" t="s">
        <v>1838</v>
      </c>
      <c r="N516" s="348" t="s">
        <v>1839</v>
      </c>
      <c r="O516" s="348" t="s">
        <v>1608</v>
      </c>
      <c r="P516" s="517">
        <v>2972</v>
      </c>
      <c r="Q516" s="513">
        <v>1167.4000000000001</v>
      </c>
      <c r="R516" s="513">
        <v>1804.6</v>
      </c>
      <c r="S516" s="510"/>
      <c r="T516" s="313"/>
      <c r="U516" s="313"/>
      <c r="V516" s="313"/>
      <c r="W516" s="313"/>
      <c r="X516" s="313"/>
      <c r="Y516" s="312"/>
      <c r="Z516" s="312">
        <v>8</v>
      </c>
      <c r="AA516" s="313">
        <v>240</v>
      </c>
      <c r="AB516" s="313">
        <v>97.5</v>
      </c>
      <c r="AC516" s="313">
        <v>142.5</v>
      </c>
      <c r="AD516" s="313" t="s">
        <v>24</v>
      </c>
      <c r="AE516" s="312"/>
      <c r="AF516" s="314"/>
    </row>
    <row r="517" spans="1:32" ht="60" customHeight="1" x14ac:dyDescent="0.25">
      <c r="A517" s="349"/>
      <c r="B517" s="348"/>
      <c r="C517" s="512"/>
      <c r="D517" s="304">
        <v>62</v>
      </c>
      <c r="E517" s="305">
        <v>41</v>
      </c>
      <c r="F517" s="30" t="s">
        <v>1605</v>
      </c>
      <c r="G517" s="30" t="s">
        <v>23</v>
      </c>
      <c r="H517" s="306">
        <v>53.5</v>
      </c>
      <c r="I517" s="307">
        <v>53.5</v>
      </c>
      <c r="J517" s="307">
        <v>0</v>
      </c>
      <c r="K517" s="307">
        <v>53.5</v>
      </c>
      <c r="L517" s="307">
        <v>0</v>
      </c>
      <c r="M517" s="348"/>
      <c r="N517" s="348"/>
      <c r="O517" s="348"/>
      <c r="P517" s="518"/>
      <c r="Q517" s="514"/>
      <c r="R517" s="514"/>
      <c r="S517" s="510"/>
      <c r="T517" s="313"/>
      <c r="U517" s="313"/>
      <c r="V517" s="313"/>
      <c r="W517" s="313"/>
      <c r="X517" s="313"/>
      <c r="Y517" s="312"/>
      <c r="Z517" s="312">
        <v>8</v>
      </c>
      <c r="AA517" s="313">
        <v>240</v>
      </c>
      <c r="AB517" s="313">
        <v>53.5</v>
      </c>
      <c r="AC517" s="313">
        <v>186.5</v>
      </c>
      <c r="AD517" s="313" t="s">
        <v>24</v>
      </c>
      <c r="AE517" s="312"/>
      <c r="AF517" s="314"/>
    </row>
    <row r="518" spans="1:32" ht="60" customHeight="1" x14ac:dyDescent="0.25">
      <c r="A518" s="349"/>
      <c r="B518" s="348"/>
      <c r="C518" s="308" t="s">
        <v>1614</v>
      </c>
      <c r="D518" s="304">
        <v>62</v>
      </c>
      <c r="E518" s="305">
        <v>49</v>
      </c>
      <c r="F518" s="30" t="s">
        <v>1605</v>
      </c>
      <c r="G518" s="30" t="s">
        <v>23</v>
      </c>
      <c r="H518" s="306">
        <v>141.80000000000001</v>
      </c>
      <c r="I518" s="307">
        <v>141.80000000000001</v>
      </c>
      <c r="J518" s="307">
        <v>0</v>
      </c>
      <c r="K518" s="307">
        <v>141.80000000000001</v>
      </c>
      <c r="L518" s="307">
        <v>0</v>
      </c>
      <c r="M518" s="348"/>
      <c r="N518" s="348"/>
      <c r="O518" s="348"/>
      <c r="P518" s="518"/>
      <c r="Q518" s="514"/>
      <c r="R518" s="514"/>
      <c r="S518" s="510"/>
      <c r="T518" s="313"/>
      <c r="U518" s="313"/>
      <c r="V518" s="313"/>
      <c r="W518" s="313"/>
      <c r="X518" s="313"/>
      <c r="Y518" s="312"/>
      <c r="Z518" s="312">
        <v>8</v>
      </c>
      <c r="AA518" s="313">
        <v>240</v>
      </c>
      <c r="AB518" s="313">
        <v>141.80000000000001</v>
      </c>
      <c r="AC518" s="313">
        <v>98.199999999999989</v>
      </c>
      <c r="AD518" s="313" t="s">
        <v>24</v>
      </c>
      <c r="AE518" s="312"/>
      <c r="AF518" s="314"/>
    </row>
    <row r="519" spans="1:32" ht="60" customHeight="1" x14ac:dyDescent="0.25">
      <c r="A519" s="349"/>
      <c r="B519" s="348"/>
      <c r="C519" s="512" t="s">
        <v>1612</v>
      </c>
      <c r="D519" s="304">
        <v>63</v>
      </c>
      <c r="E519" s="305">
        <v>64</v>
      </c>
      <c r="F519" s="30" t="s">
        <v>1605</v>
      </c>
      <c r="G519" s="30" t="s">
        <v>23</v>
      </c>
      <c r="H519" s="306">
        <v>86.3</v>
      </c>
      <c r="I519" s="307">
        <v>86.3</v>
      </c>
      <c r="J519" s="307">
        <v>0</v>
      </c>
      <c r="K519" s="307">
        <v>86.3</v>
      </c>
      <c r="L519" s="307">
        <v>0</v>
      </c>
      <c r="M519" s="348"/>
      <c r="N519" s="348"/>
      <c r="O519" s="348"/>
      <c r="P519" s="518"/>
      <c r="Q519" s="514"/>
      <c r="R519" s="514"/>
      <c r="S519" s="510"/>
      <c r="T519" s="313"/>
      <c r="U519" s="313"/>
      <c r="V519" s="313"/>
      <c r="W519" s="313"/>
      <c r="X519" s="313"/>
      <c r="Y519" s="312"/>
      <c r="Z519" s="312"/>
      <c r="AA519" s="313"/>
      <c r="AB519" s="313"/>
      <c r="AC519" s="313"/>
      <c r="AD519" s="313"/>
      <c r="AE519" s="312"/>
      <c r="AF519" s="314"/>
    </row>
    <row r="520" spans="1:32" ht="60" customHeight="1" x14ac:dyDescent="0.25">
      <c r="A520" s="349"/>
      <c r="B520" s="348"/>
      <c r="C520" s="512"/>
      <c r="D520" s="304">
        <v>63</v>
      </c>
      <c r="E520" s="305">
        <v>65</v>
      </c>
      <c r="F520" s="30" t="s">
        <v>1605</v>
      </c>
      <c r="G520" s="30" t="s">
        <v>23</v>
      </c>
      <c r="H520" s="306">
        <v>6.2</v>
      </c>
      <c r="I520" s="307">
        <v>6.2</v>
      </c>
      <c r="J520" s="307">
        <v>0</v>
      </c>
      <c r="K520" s="307">
        <v>6.2</v>
      </c>
      <c r="L520" s="307">
        <v>0</v>
      </c>
      <c r="M520" s="348"/>
      <c r="N520" s="348"/>
      <c r="O520" s="348"/>
      <c r="P520" s="518"/>
      <c r="Q520" s="514"/>
      <c r="R520" s="514"/>
      <c r="S520" s="510"/>
      <c r="T520" s="313"/>
      <c r="U520" s="313"/>
      <c r="V520" s="313"/>
      <c r="W520" s="313"/>
      <c r="X520" s="313"/>
      <c r="Y520" s="312"/>
      <c r="Z520" s="312"/>
      <c r="AA520" s="313"/>
      <c r="AB520" s="313"/>
      <c r="AC520" s="313"/>
      <c r="AD520" s="313"/>
      <c r="AE520" s="312"/>
      <c r="AF520" s="314"/>
    </row>
    <row r="521" spans="1:32" ht="60" customHeight="1" x14ac:dyDescent="0.25">
      <c r="A521" s="349"/>
      <c r="B521" s="348"/>
      <c r="C521" s="512" t="s">
        <v>33</v>
      </c>
      <c r="D521" s="304">
        <v>54</v>
      </c>
      <c r="E521" s="305">
        <v>177</v>
      </c>
      <c r="F521" s="30" t="s">
        <v>1605</v>
      </c>
      <c r="G521" s="30" t="s">
        <v>23</v>
      </c>
      <c r="H521" s="306">
        <v>78.5</v>
      </c>
      <c r="I521" s="307">
        <v>78.5</v>
      </c>
      <c r="J521" s="307">
        <v>0</v>
      </c>
      <c r="K521" s="307">
        <v>78.5</v>
      </c>
      <c r="L521" s="307">
        <v>0</v>
      </c>
      <c r="M521" s="348"/>
      <c r="N521" s="348"/>
      <c r="O521" s="348"/>
      <c r="P521" s="518"/>
      <c r="Q521" s="514"/>
      <c r="R521" s="514"/>
      <c r="S521" s="510"/>
      <c r="T521" s="313"/>
      <c r="U521" s="313"/>
      <c r="V521" s="313"/>
      <c r="W521" s="313"/>
      <c r="X521" s="313"/>
      <c r="Y521" s="312"/>
      <c r="Z521" s="312"/>
      <c r="AA521" s="313"/>
      <c r="AB521" s="313"/>
      <c r="AC521" s="313"/>
      <c r="AD521" s="313"/>
      <c r="AE521" s="312"/>
      <c r="AF521" s="314"/>
    </row>
    <row r="522" spans="1:32" ht="60" customHeight="1" x14ac:dyDescent="0.25">
      <c r="A522" s="349"/>
      <c r="B522" s="348"/>
      <c r="C522" s="512"/>
      <c r="D522" s="304">
        <v>54</v>
      </c>
      <c r="E522" s="305">
        <v>112</v>
      </c>
      <c r="F522" s="30" t="s">
        <v>1605</v>
      </c>
      <c r="G522" s="30" t="s">
        <v>23</v>
      </c>
      <c r="H522" s="306">
        <v>50.7</v>
      </c>
      <c r="I522" s="307">
        <v>50.7</v>
      </c>
      <c r="J522" s="307">
        <v>0</v>
      </c>
      <c r="K522" s="307">
        <v>50.7</v>
      </c>
      <c r="L522" s="307">
        <v>0</v>
      </c>
      <c r="M522" s="348"/>
      <c r="N522" s="348"/>
      <c r="O522" s="348"/>
      <c r="P522" s="518"/>
      <c r="Q522" s="514"/>
      <c r="R522" s="514"/>
      <c r="S522" s="510"/>
      <c r="T522" s="313"/>
      <c r="U522" s="313"/>
      <c r="V522" s="313"/>
      <c r="W522" s="313"/>
      <c r="X522" s="313"/>
      <c r="Y522" s="312"/>
      <c r="Z522" s="312"/>
      <c r="AA522" s="313"/>
      <c r="AB522" s="313"/>
      <c r="AC522" s="313"/>
      <c r="AD522" s="313"/>
      <c r="AE522" s="312"/>
      <c r="AF522" s="314"/>
    </row>
    <row r="523" spans="1:32" ht="60" customHeight="1" x14ac:dyDescent="0.25">
      <c r="A523" s="349"/>
      <c r="B523" s="348"/>
      <c r="C523" s="512" t="s">
        <v>1610</v>
      </c>
      <c r="D523" s="304">
        <v>55</v>
      </c>
      <c r="E523" s="305">
        <v>405</v>
      </c>
      <c r="F523" s="30" t="s">
        <v>1605</v>
      </c>
      <c r="G523" s="30" t="s">
        <v>23</v>
      </c>
      <c r="H523" s="306">
        <v>85</v>
      </c>
      <c r="I523" s="307">
        <v>41.1</v>
      </c>
      <c r="J523" s="307">
        <v>43.9</v>
      </c>
      <c r="K523" s="307">
        <v>85</v>
      </c>
      <c r="L523" s="307">
        <v>0</v>
      </c>
      <c r="M523" s="348"/>
      <c r="N523" s="348"/>
      <c r="O523" s="348"/>
      <c r="P523" s="518"/>
      <c r="Q523" s="514"/>
      <c r="R523" s="514"/>
      <c r="S523" s="510"/>
      <c r="T523" s="313"/>
      <c r="U523" s="313"/>
      <c r="V523" s="313"/>
      <c r="W523" s="313"/>
      <c r="X523" s="313"/>
      <c r="Y523" s="312"/>
      <c r="Z523" s="312"/>
      <c r="AA523" s="313"/>
      <c r="AB523" s="313"/>
      <c r="AC523" s="313"/>
      <c r="AD523" s="313"/>
      <c r="AE523" s="312"/>
      <c r="AF523" s="314"/>
    </row>
    <row r="524" spans="1:32" ht="60" customHeight="1" x14ac:dyDescent="0.25">
      <c r="A524" s="349"/>
      <c r="B524" s="348"/>
      <c r="C524" s="512"/>
      <c r="D524" s="304">
        <v>55</v>
      </c>
      <c r="E524" s="305">
        <v>404</v>
      </c>
      <c r="F524" s="30" t="s">
        <v>1605</v>
      </c>
      <c r="G524" s="30" t="s">
        <v>23</v>
      </c>
      <c r="H524" s="306">
        <v>41.1</v>
      </c>
      <c r="I524" s="307">
        <v>41.1</v>
      </c>
      <c r="J524" s="307">
        <v>0</v>
      </c>
      <c r="K524" s="307">
        <v>41.1</v>
      </c>
      <c r="L524" s="307">
        <v>0</v>
      </c>
      <c r="M524" s="348"/>
      <c r="N524" s="348"/>
      <c r="O524" s="348"/>
      <c r="P524" s="518"/>
      <c r="Q524" s="514"/>
      <c r="R524" s="514"/>
      <c r="S524" s="510"/>
      <c r="T524" s="313"/>
      <c r="U524" s="313"/>
      <c r="V524" s="313"/>
      <c r="W524" s="313"/>
      <c r="X524" s="313"/>
      <c r="Y524" s="312"/>
      <c r="Z524" s="312"/>
      <c r="AA524" s="313"/>
      <c r="AB524" s="313"/>
      <c r="AC524" s="313"/>
      <c r="AD524" s="313"/>
      <c r="AE524" s="312"/>
      <c r="AF524" s="314"/>
    </row>
    <row r="525" spans="1:32" ht="60" customHeight="1" x14ac:dyDescent="0.25">
      <c r="A525" s="349"/>
      <c r="B525" s="348"/>
      <c r="C525" s="308" t="s">
        <v>1610</v>
      </c>
      <c r="D525" s="304">
        <v>55</v>
      </c>
      <c r="E525" s="305">
        <v>475</v>
      </c>
      <c r="F525" s="30" t="s">
        <v>1605</v>
      </c>
      <c r="G525" s="30" t="s">
        <v>23</v>
      </c>
      <c r="H525" s="306">
        <v>377.1</v>
      </c>
      <c r="I525" s="307">
        <v>377.1</v>
      </c>
      <c r="J525" s="307">
        <v>0</v>
      </c>
      <c r="K525" s="307">
        <v>377.1</v>
      </c>
      <c r="L525" s="307">
        <v>0</v>
      </c>
      <c r="M525" s="348"/>
      <c r="N525" s="348"/>
      <c r="O525" s="348"/>
      <c r="P525" s="518"/>
      <c r="Q525" s="514"/>
      <c r="R525" s="514"/>
      <c r="S525" s="510"/>
      <c r="T525" s="313"/>
      <c r="U525" s="313"/>
      <c r="V525" s="313"/>
      <c r="W525" s="313"/>
      <c r="X525" s="313"/>
      <c r="Y525" s="312"/>
      <c r="Z525" s="312"/>
      <c r="AA525" s="313"/>
      <c r="AB525" s="313"/>
      <c r="AC525" s="313"/>
      <c r="AD525" s="313"/>
      <c r="AE525" s="312"/>
      <c r="AF525" s="314"/>
    </row>
    <row r="526" spans="1:32" ht="60" customHeight="1" x14ac:dyDescent="0.25">
      <c r="A526" s="349"/>
      <c r="B526" s="348"/>
      <c r="C526" s="308" t="s">
        <v>1615</v>
      </c>
      <c r="D526" s="304">
        <v>63</v>
      </c>
      <c r="E526" s="305">
        <v>175</v>
      </c>
      <c r="F526" s="30" t="s">
        <v>1605</v>
      </c>
      <c r="G526" s="30" t="s">
        <v>23</v>
      </c>
      <c r="H526" s="306">
        <v>86.4</v>
      </c>
      <c r="I526" s="307">
        <v>17.2</v>
      </c>
      <c r="J526" s="307">
        <v>0</v>
      </c>
      <c r="K526" s="307">
        <v>17.2</v>
      </c>
      <c r="L526" s="307">
        <v>69.2</v>
      </c>
      <c r="M526" s="348"/>
      <c r="N526" s="348"/>
      <c r="O526" s="348"/>
      <c r="P526" s="518"/>
      <c r="Q526" s="514"/>
      <c r="R526" s="514"/>
      <c r="S526" s="510"/>
      <c r="T526" s="313"/>
      <c r="U526" s="313"/>
      <c r="V526" s="313"/>
      <c r="W526" s="313"/>
      <c r="X526" s="313"/>
      <c r="Y526" s="312"/>
      <c r="Z526" s="312"/>
      <c r="AA526" s="313"/>
      <c r="AB526" s="313"/>
      <c r="AC526" s="313"/>
      <c r="AD526" s="313"/>
      <c r="AE526" s="312"/>
      <c r="AF526" s="314"/>
    </row>
    <row r="527" spans="1:32" ht="60" customHeight="1" x14ac:dyDescent="0.25">
      <c r="A527" s="349"/>
      <c r="B527" s="348"/>
      <c r="C527" s="308" t="s">
        <v>1612</v>
      </c>
      <c r="D527" s="304">
        <v>55</v>
      </c>
      <c r="E527" s="305">
        <v>601</v>
      </c>
      <c r="F527" s="30" t="s">
        <v>1605</v>
      </c>
      <c r="G527" s="30" t="s">
        <v>23</v>
      </c>
      <c r="H527" s="306">
        <v>132.5</v>
      </c>
      <c r="I527" s="307">
        <v>132.5</v>
      </c>
      <c r="J527" s="307">
        <v>0</v>
      </c>
      <c r="K527" s="307">
        <v>132.5</v>
      </c>
      <c r="L527" s="307">
        <v>0</v>
      </c>
      <c r="M527" s="348"/>
      <c r="N527" s="348"/>
      <c r="O527" s="348"/>
      <c r="P527" s="519"/>
      <c r="Q527" s="520"/>
      <c r="R527" s="520"/>
      <c r="S527" s="510"/>
      <c r="T527" s="313"/>
      <c r="U527" s="313"/>
      <c r="V527" s="313"/>
      <c r="W527" s="313"/>
      <c r="X527" s="313"/>
      <c r="Y527" s="312"/>
      <c r="Z527" s="312"/>
      <c r="AA527" s="313"/>
      <c r="AB527" s="313"/>
      <c r="AC527" s="313"/>
      <c r="AD527" s="313"/>
      <c r="AE527" s="312"/>
      <c r="AF527" s="314"/>
    </row>
    <row r="528" spans="1:32" ht="60" customHeight="1" x14ac:dyDescent="0.25">
      <c r="A528" s="342">
        <v>57</v>
      </c>
      <c r="B528" s="345" t="s">
        <v>1840</v>
      </c>
      <c r="C528" s="308"/>
      <c r="D528" s="534">
        <v>55</v>
      </c>
      <c r="E528" s="537">
        <v>344</v>
      </c>
      <c r="F528" s="515" t="s">
        <v>1605</v>
      </c>
      <c r="G528" s="515" t="s">
        <v>23</v>
      </c>
      <c r="H528" s="517">
        <v>794.7</v>
      </c>
      <c r="I528" s="513">
        <v>478.5</v>
      </c>
      <c r="J528" s="513">
        <v>0</v>
      </c>
      <c r="K528" s="513">
        <v>478.5</v>
      </c>
      <c r="L528" s="513">
        <v>316.20000000000005</v>
      </c>
      <c r="M528" s="83" t="s">
        <v>1675</v>
      </c>
      <c r="N528" s="83" t="s">
        <v>1676</v>
      </c>
      <c r="O528" s="83" t="s">
        <v>1608</v>
      </c>
      <c r="P528" s="328"/>
      <c r="Q528" s="316"/>
      <c r="R528" s="316"/>
      <c r="S528" s="302"/>
      <c r="T528" s="313"/>
      <c r="U528" s="313"/>
      <c r="V528" s="313"/>
      <c r="W528" s="313"/>
      <c r="X528" s="313"/>
      <c r="Y528" s="312"/>
      <c r="Z528" s="312"/>
      <c r="AA528" s="313"/>
      <c r="AB528" s="313"/>
      <c r="AC528" s="313"/>
      <c r="AD528" s="313"/>
      <c r="AE528" s="312"/>
      <c r="AF528" s="314"/>
    </row>
    <row r="529" spans="1:32" ht="60" customHeight="1" x14ac:dyDescent="0.25">
      <c r="A529" s="343"/>
      <c r="B529" s="346"/>
      <c r="C529" s="308"/>
      <c r="D529" s="535"/>
      <c r="E529" s="538"/>
      <c r="F529" s="516"/>
      <c r="G529" s="516"/>
      <c r="H529" s="518"/>
      <c r="I529" s="514"/>
      <c r="J529" s="514"/>
      <c r="K529" s="514"/>
      <c r="L529" s="514"/>
      <c r="M529" s="83" t="s">
        <v>1799</v>
      </c>
      <c r="N529" s="83" t="s">
        <v>1800</v>
      </c>
      <c r="O529" s="83" t="s">
        <v>1608</v>
      </c>
      <c r="P529" s="328"/>
      <c r="Q529" s="316"/>
      <c r="R529" s="316"/>
      <c r="S529" s="302"/>
      <c r="T529" s="313"/>
      <c r="U529" s="313"/>
      <c r="V529" s="313"/>
      <c r="W529" s="313"/>
      <c r="X529" s="313"/>
      <c r="Y529" s="312"/>
      <c r="Z529" s="312"/>
      <c r="AA529" s="313"/>
      <c r="AB529" s="313"/>
      <c r="AC529" s="313"/>
      <c r="AD529" s="313"/>
      <c r="AE529" s="312"/>
      <c r="AF529" s="314"/>
    </row>
    <row r="530" spans="1:32" ht="60" customHeight="1" x14ac:dyDescent="0.25">
      <c r="A530" s="343"/>
      <c r="B530" s="346"/>
      <c r="C530" s="308"/>
      <c r="D530" s="535"/>
      <c r="E530" s="538"/>
      <c r="F530" s="516"/>
      <c r="G530" s="516"/>
      <c r="H530" s="518"/>
      <c r="I530" s="514"/>
      <c r="J530" s="514"/>
      <c r="K530" s="514"/>
      <c r="L530" s="514"/>
      <c r="M530" s="83" t="s">
        <v>1666</v>
      </c>
      <c r="N530" s="83" t="s">
        <v>1667</v>
      </c>
      <c r="O530" s="83" t="s">
        <v>1608</v>
      </c>
      <c r="P530" s="328"/>
      <c r="Q530" s="316"/>
      <c r="R530" s="316"/>
      <c r="S530" s="302"/>
      <c r="T530" s="313"/>
      <c r="U530" s="313"/>
      <c r="V530" s="313"/>
      <c r="W530" s="313"/>
      <c r="X530" s="313"/>
      <c r="Y530" s="312"/>
      <c r="Z530" s="312"/>
      <c r="AA530" s="313"/>
      <c r="AB530" s="313"/>
      <c r="AC530" s="313"/>
      <c r="AD530" s="313"/>
      <c r="AE530" s="312"/>
      <c r="AF530" s="314"/>
    </row>
    <row r="531" spans="1:32" ht="60" customHeight="1" x14ac:dyDescent="0.25">
      <c r="A531" s="343"/>
      <c r="B531" s="346"/>
      <c r="C531" s="308"/>
      <c r="D531" s="535"/>
      <c r="E531" s="538"/>
      <c r="F531" s="516"/>
      <c r="G531" s="516"/>
      <c r="H531" s="518"/>
      <c r="I531" s="514"/>
      <c r="J531" s="514"/>
      <c r="K531" s="514"/>
      <c r="L531" s="514"/>
      <c r="M531" s="83" t="s">
        <v>1823</v>
      </c>
      <c r="N531" s="83" t="s">
        <v>1841</v>
      </c>
      <c r="O531" s="83" t="s">
        <v>1608</v>
      </c>
      <c r="P531" s="328"/>
      <c r="Q531" s="316"/>
      <c r="R531" s="316"/>
      <c r="S531" s="302"/>
      <c r="T531" s="313"/>
      <c r="U531" s="313"/>
      <c r="V531" s="313"/>
      <c r="W531" s="313"/>
      <c r="X531" s="313"/>
      <c r="Y531" s="312"/>
      <c r="Z531" s="312"/>
      <c r="AA531" s="313"/>
      <c r="AB531" s="313"/>
      <c r="AC531" s="313"/>
      <c r="AD531" s="313"/>
      <c r="AE531" s="312"/>
      <c r="AF531" s="314"/>
    </row>
    <row r="532" spans="1:32" ht="60" customHeight="1" x14ac:dyDescent="0.25">
      <c r="A532" s="343"/>
      <c r="B532" s="346"/>
      <c r="C532" s="308"/>
      <c r="D532" s="535"/>
      <c r="E532" s="538"/>
      <c r="F532" s="516"/>
      <c r="G532" s="516"/>
      <c r="H532" s="518"/>
      <c r="I532" s="514"/>
      <c r="J532" s="514"/>
      <c r="K532" s="514"/>
      <c r="L532" s="514"/>
      <c r="M532" s="83" t="s">
        <v>1729</v>
      </c>
      <c r="N532" s="83" t="s">
        <v>1730</v>
      </c>
      <c r="O532" s="83" t="s">
        <v>1608</v>
      </c>
      <c r="P532" s="328"/>
      <c r="Q532" s="316"/>
      <c r="R532" s="316"/>
      <c r="S532" s="302"/>
      <c r="T532" s="313"/>
      <c r="U532" s="313"/>
      <c r="V532" s="313"/>
      <c r="W532" s="313"/>
      <c r="X532" s="313"/>
      <c r="Y532" s="312"/>
      <c r="Z532" s="312"/>
      <c r="AA532" s="313"/>
      <c r="AB532" s="313"/>
      <c r="AC532" s="313"/>
      <c r="AD532" s="313"/>
      <c r="AE532" s="312"/>
      <c r="AF532" s="314"/>
    </row>
    <row r="533" spans="1:32" ht="60" customHeight="1" x14ac:dyDescent="0.25">
      <c r="A533" s="344"/>
      <c r="B533" s="347"/>
      <c r="C533" s="308"/>
      <c r="D533" s="536"/>
      <c r="E533" s="539"/>
      <c r="F533" s="526"/>
      <c r="G533" s="526"/>
      <c r="H533" s="519"/>
      <c r="I533" s="520"/>
      <c r="J533" s="520"/>
      <c r="K533" s="520"/>
      <c r="L533" s="520"/>
      <c r="M533" s="83" t="s">
        <v>1796</v>
      </c>
      <c r="N533" s="83" t="s">
        <v>1797</v>
      </c>
      <c r="O533" s="83" t="s">
        <v>1608</v>
      </c>
      <c r="P533" s="306"/>
      <c r="Q533" s="307"/>
      <c r="R533" s="307"/>
      <c r="S533" s="302"/>
      <c r="T533" s="313"/>
      <c r="U533" s="313"/>
      <c r="V533" s="313"/>
      <c r="W533" s="313"/>
      <c r="X533" s="313"/>
      <c r="Y533" s="312"/>
      <c r="Z533" s="312"/>
      <c r="AA533" s="313"/>
      <c r="AB533" s="313"/>
      <c r="AC533" s="313"/>
      <c r="AD533" s="313"/>
      <c r="AE533" s="312"/>
      <c r="AF533" s="314"/>
    </row>
    <row r="534" spans="1:32" ht="60" customHeight="1" x14ac:dyDescent="0.25">
      <c r="A534" s="342">
        <v>58</v>
      </c>
      <c r="B534" s="345" t="s">
        <v>1842</v>
      </c>
      <c r="C534" s="308"/>
      <c r="D534" s="534">
        <v>54</v>
      </c>
      <c r="E534" s="537">
        <v>5</v>
      </c>
      <c r="F534" s="515" t="s">
        <v>1843</v>
      </c>
      <c r="G534" s="515"/>
      <c r="H534" s="517">
        <v>959.2</v>
      </c>
      <c r="I534" s="513">
        <v>579.6</v>
      </c>
      <c r="J534" s="513">
        <v>0</v>
      </c>
      <c r="K534" s="513">
        <v>579.6</v>
      </c>
      <c r="L534" s="513">
        <v>379.6</v>
      </c>
      <c r="M534" s="83" t="s">
        <v>1823</v>
      </c>
      <c r="N534" s="83" t="s">
        <v>1841</v>
      </c>
      <c r="O534" s="83" t="s">
        <v>1608</v>
      </c>
      <c r="P534" s="306"/>
      <c r="Q534" s="307"/>
      <c r="R534" s="307"/>
      <c r="S534" s="302"/>
      <c r="T534" s="313"/>
      <c r="U534" s="313"/>
      <c r="V534" s="313"/>
      <c r="W534" s="313"/>
      <c r="X534" s="313"/>
      <c r="Y534" s="312"/>
      <c r="Z534" s="312"/>
      <c r="AA534" s="313"/>
      <c r="AB534" s="313"/>
      <c r="AC534" s="313"/>
      <c r="AD534" s="313"/>
      <c r="AE534" s="312"/>
      <c r="AF534" s="314"/>
    </row>
    <row r="535" spans="1:32" ht="60" customHeight="1" x14ac:dyDescent="0.25">
      <c r="A535" s="343"/>
      <c r="B535" s="346"/>
      <c r="C535" s="308"/>
      <c r="D535" s="535"/>
      <c r="E535" s="538"/>
      <c r="F535" s="516"/>
      <c r="G535" s="516"/>
      <c r="H535" s="518"/>
      <c r="I535" s="514"/>
      <c r="J535" s="514"/>
      <c r="K535" s="514"/>
      <c r="L535" s="514"/>
      <c r="M535" s="83" t="s">
        <v>1767</v>
      </c>
      <c r="N535" s="83" t="s">
        <v>1844</v>
      </c>
      <c r="O535" s="83" t="s">
        <v>1608</v>
      </c>
      <c r="P535" s="306"/>
      <c r="Q535" s="307"/>
      <c r="R535" s="307"/>
      <c r="S535" s="302"/>
      <c r="T535" s="313"/>
      <c r="U535" s="313"/>
      <c r="V535" s="313"/>
      <c r="W535" s="313"/>
      <c r="X535" s="313"/>
      <c r="Y535" s="312"/>
      <c r="Z535" s="312"/>
      <c r="AA535" s="313"/>
      <c r="AB535" s="313"/>
      <c r="AC535" s="313"/>
      <c r="AD535" s="313"/>
      <c r="AE535" s="312"/>
      <c r="AF535" s="314"/>
    </row>
    <row r="536" spans="1:32" ht="60" customHeight="1" x14ac:dyDescent="0.25">
      <c r="A536" s="343"/>
      <c r="B536" s="346"/>
      <c r="C536" s="308"/>
      <c r="D536" s="535"/>
      <c r="E536" s="538"/>
      <c r="F536" s="516"/>
      <c r="G536" s="516"/>
      <c r="H536" s="518"/>
      <c r="I536" s="514"/>
      <c r="J536" s="514"/>
      <c r="K536" s="514"/>
      <c r="L536" s="514"/>
      <c r="M536" s="83" t="s">
        <v>1752</v>
      </c>
      <c r="N536" s="83" t="s">
        <v>1845</v>
      </c>
      <c r="O536" s="83" t="s">
        <v>1608</v>
      </c>
      <c r="P536" s="306"/>
      <c r="Q536" s="307"/>
      <c r="R536" s="307"/>
      <c r="S536" s="302"/>
      <c r="T536" s="313"/>
      <c r="U536" s="313"/>
      <c r="V536" s="313"/>
      <c r="W536" s="313"/>
      <c r="X536" s="313"/>
      <c r="Y536" s="312"/>
      <c r="Z536" s="312"/>
      <c r="AA536" s="313"/>
      <c r="AB536" s="313"/>
      <c r="AC536" s="313"/>
      <c r="AD536" s="313"/>
      <c r="AE536" s="312"/>
      <c r="AF536" s="314"/>
    </row>
    <row r="537" spans="1:32" ht="60" customHeight="1" x14ac:dyDescent="0.25">
      <c r="A537" s="344"/>
      <c r="B537" s="347"/>
      <c r="C537" s="308"/>
      <c r="D537" s="536"/>
      <c r="E537" s="539"/>
      <c r="F537" s="526"/>
      <c r="G537" s="526"/>
      <c r="H537" s="519"/>
      <c r="I537" s="520"/>
      <c r="J537" s="520"/>
      <c r="K537" s="520"/>
      <c r="L537" s="520"/>
      <c r="M537" s="83" t="s">
        <v>1741</v>
      </c>
      <c r="N537" s="83" t="s">
        <v>1846</v>
      </c>
      <c r="O537" s="83" t="s">
        <v>1608</v>
      </c>
      <c r="P537" s="306"/>
      <c r="Q537" s="307"/>
      <c r="R537" s="307"/>
      <c r="S537" s="302"/>
      <c r="T537" s="313"/>
      <c r="U537" s="313"/>
      <c r="V537" s="313"/>
      <c r="W537" s="313"/>
      <c r="X537" s="313"/>
      <c r="Y537" s="312"/>
      <c r="Z537" s="312"/>
      <c r="AA537" s="313"/>
      <c r="AB537" s="313"/>
      <c r="AC537" s="313"/>
      <c r="AD537" s="313"/>
      <c r="AE537" s="312"/>
      <c r="AF537" s="314"/>
    </row>
    <row r="538" spans="1:32" ht="60" customHeight="1" x14ac:dyDescent="0.25">
      <c r="A538" s="342">
        <v>59</v>
      </c>
      <c r="B538" s="345" t="s">
        <v>1847</v>
      </c>
      <c r="C538" s="308"/>
      <c r="D538" s="534">
        <v>63</v>
      </c>
      <c r="E538" s="537">
        <v>363</v>
      </c>
      <c r="F538" s="515" t="s">
        <v>1605</v>
      </c>
      <c r="G538" s="515" t="s">
        <v>23</v>
      </c>
      <c r="H538" s="517">
        <v>2017.3</v>
      </c>
      <c r="I538" s="513">
        <v>958.2</v>
      </c>
      <c r="J538" s="513">
        <v>0</v>
      </c>
      <c r="K538" s="513">
        <v>958.2</v>
      </c>
      <c r="L538" s="513">
        <v>1059.0999999999999</v>
      </c>
      <c r="M538" s="83" t="s">
        <v>1848</v>
      </c>
      <c r="N538" s="83" t="s">
        <v>1817</v>
      </c>
      <c r="O538" s="83" t="s">
        <v>1608</v>
      </c>
      <c r="P538" s="306"/>
      <c r="Q538" s="307"/>
      <c r="R538" s="307"/>
      <c r="S538" s="302"/>
      <c r="T538" s="313"/>
      <c r="U538" s="313"/>
      <c r="V538" s="313"/>
      <c r="W538" s="313"/>
      <c r="X538" s="313"/>
      <c r="Y538" s="312"/>
      <c r="Z538" s="312"/>
      <c r="AA538" s="313"/>
      <c r="AB538" s="313"/>
      <c r="AC538" s="313"/>
      <c r="AD538" s="313"/>
      <c r="AE538" s="312"/>
      <c r="AF538" s="314"/>
    </row>
    <row r="539" spans="1:32" ht="60" customHeight="1" x14ac:dyDescent="0.25">
      <c r="A539" s="343"/>
      <c r="B539" s="346"/>
      <c r="C539" s="308"/>
      <c r="D539" s="535"/>
      <c r="E539" s="538"/>
      <c r="F539" s="516"/>
      <c r="G539" s="516"/>
      <c r="H539" s="518"/>
      <c r="I539" s="514"/>
      <c r="J539" s="514"/>
      <c r="K539" s="514"/>
      <c r="L539" s="514"/>
      <c r="M539" s="83" t="s">
        <v>260</v>
      </c>
      <c r="N539" s="83" t="s">
        <v>1791</v>
      </c>
      <c r="O539" s="83" t="s">
        <v>1608</v>
      </c>
      <c r="P539" s="306"/>
      <c r="Q539" s="307"/>
      <c r="R539" s="307"/>
      <c r="S539" s="302"/>
      <c r="T539" s="313"/>
      <c r="U539" s="313"/>
      <c r="V539" s="313"/>
      <c r="W539" s="313"/>
      <c r="X539" s="313"/>
      <c r="Y539" s="312"/>
      <c r="Z539" s="312"/>
      <c r="AA539" s="313"/>
      <c r="AB539" s="313"/>
      <c r="AC539" s="313"/>
      <c r="AD539" s="313"/>
      <c r="AE539" s="312"/>
      <c r="AF539" s="314"/>
    </row>
    <row r="540" spans="1:32" ht="60" customHeight="1" x14ac:dyDescent="0.25">
      <c r="A540" s="343"/>
      <c r="B540" s="346"/>
      <c r="C540" s="308"/>
      <c r="D540" s="535"/>
      <c r="E540" s="538"/>
      <c r="F540" s="516"/>
      <c r="G540" s="516"/>
      <c r="H540" s="518"/>
      <c r="I540" s="514"/>
      <c r="J540" s="514"/>
      <c r="K540" s="514"/>
      <c r="L540" s="514"/>
      <c r="M540" s="83" t="s">
        <v>1649</v>
      </c>
      <c r="N540" s="83" t="s">
        <v>1650</v>
      </c>
      <c r="O540" s="83" t="s">
        <v>1608</v>
      </c>
      <c r="P540" s="306"/>
      <c r="Q540" s="307"/>
      <c r="R540" s="307"/>
      <c r="S540" s="302"/>
      <c r="T540" s="313"/>
      <c r="U540" s="313"/>
      <c r="V540" s="313"/>
      <c r="W540" s="313"/>
      <c r="X540" s="313"/>
      <c r="Y540" s="312"/>
      <c r="Z540" s="312"/>
      <c r="AA540" s="313"/>
      <c r="AB540" s="313"/>
      <c r="AC540" s="313"/>
      <c r="AD540" s="313"/>
      <c r="AE540" s="312"/>
      <c r="AF540" s="314"/>
    </row>
    <row r="541" spans="1:32" ht="60" customHeight="1" x14ac:dyDescent="0.25">
      <c r="A541" s="343"/>
      <c r="B541" s="346"/>
      <c r="C541" s="308"/>
      <c r="D541" s="535"/>
      <c r="E541" s="538"/>
      <c r="F541" s="516"/>
      <c r="G541" s="516"/>
      <c r="H541" s="518"/>
      <c r="I541" s="514"/>
      <c r="J541" s="514"/>
      <c r="K541" s="514"/>
      <c r="L541" s="514"/>
      <c r="M541" s="83" t="s">
        <v>1697</v>
      </c>
      <c r="N541" s="83" t="s">
        <v>1698</v>
      </c>
      <c r="O541" s="83" t="s">
        <v>1608</v>
      </c>
      <c r="P541" s="306"/>
      <c r="Q541" s="307"/>
      <c r="R541" s="307"/>
      <c r="S541" s="302"/>
      <c r="T541" s="313"/>
      <c r="U541" s="313"/>
      <c r="V541" s="313"/>
      <c r="W541" s="313"/>
      <c r="X541" s="313"/>
      <c r="Y541" s="312"/>
      <c r="Z541" s="312"/>
      <c r="AA541" s="313"/>
      <c r="AB541" s="313"/>
      <c r="AC541" s="313"/>
      <c r="AD541" s="313"/>
      <c r="AE541" s="312"/>
      <c r="AF541" s="314"/>
    </row>
    <row r="542" spans="1:32" ht="60" customHeight="1" x14ac:dyDescent="0.25">
      <c r="A542" s="343"/>
      <c r="B542" s="346"/>
      <c r="C542" s="308"/>
      <c r="D542" s="535"/>
      <c r="E542" s="538"/>
      <c r="F542" s="516"/>
      <c r="G542" s="516"/>
      <c r="H542" s="518"/>
      <c r="I542" s="514"/>
      <c r="J542" s="514"/>
      <c r="K542" s="514"/>
      <c r="L542" s="514"/>
      <c r="M542" s="83" t="s">
        <v>1796</v>
      </c>
      <c r="N542" s="83" t="s">
        <v>1797</v>
      </c>
      <c r="O542" s="83" t="s">
        <v>1608</v>
      </c>
      <c r="P542" s="306"/>
      <c r="Q542" s="307"/>
      <c r="R542" s="307"/>
      <c r="S542" s="302"/>
      <c r="T542" s="313"/>
      <c r="U542" s="313"/>
      <c r="V542" s="313"/>
      <c r="W542" s="313"/>
      <c r="X542" s="313"/>
      <c r="Y542" s="312"/>
      <c r="Z542" s="312"/>
      <c r="AA542" s="313"/>
      <c r="AB542" s="313"/>
      <c r="AC542" s="313"/>
      <c r="AD542" s="313"/>
      <c r="AE542" s="312"/>
      <c r="AF542" s="314"/>
    </row>
    <row r="543" spans="1:32" ht="60" customHeight="1" x14ac:dyDescent="0.25">
      <c r="A543" s="343"/>
      <c r="B543" s="346"/>
      <c r="C543" s="308"/>
      <c r="D543" s="535"/>
      <c r="E543" s="538"/>
      <c r="F543" s="516"/>
      <c r="G543" s="516"/>
      <c r="H543" s="518"/>
      <c r="I543" s="514"/>
      <c r="J543" s="514"/>
      <c r="K543" s="514"/>
      <c r="L543" s="514"/>
      <c r="M543" s="83" t="s">
        <v>1736</v>
      </c>
      <c r="N543" s="83" t="s">
        <v>1737</v>
      </c>
      <c r="O543" s="83" t="s">
        <v>1608</v>
      </c>
      <c r="P543" s="306"/>
      <c r="Q543" s="307"/>
      <c r="R543" s="307"/>
      <c r="S543" s="302"/>
      <c r="T543" s="313"/>
      <c r="U543" s="313"/>
      <c r="V543" s="313"/>
      <c r="W543" s="313"/>
      <c r="X543" s="313"/>
      <c r="Y543" s="312"/>
      <c r="Z543" s="312"/>
      <c r="AA543" s="313"/>
      <c r="AB543" s="313"/>
      <c r="AC543" s="313"/>
      <c r="AD543" s="313"/>
      <c r="AE543" s="312"/>
      <c r="AF543" s="314"/>
    </row>
    <row r="544" spans="1:32" ht="60" customHeight="1" x14ac:dyDescent="0.25">
      <c r="A544" s="343"/>
      <c r="B544" s="346"/>
      <c r="C544" s="308"/>
      <c r="D544" s="535"/>
      <c r="E544" s="538"/>
      <c r="F544" s="516"/>
      <c r="G544" s="516"/>
      <c r="H544" s="518"/>
      <c r="I544" s="514"/>
      <c r="J544" s="514"/>
      <c r="K544" s="514"/>
      <c r="L544" s="514"/>
      <c r="M544" s="83" t="s">
        <v>1741</v>
      </c>
      <c r="N544" s="83" t="s">
        <v>1742</v>
      </c>
      <c r="O544" s="83" t="s">
        <v>1608</v>
      </c>
      <c r="P544" s="306"/>
      <c r="Q544" s="307"/>
      <c r="R544" s="307"/>
      <c r="S544" s="302"/>
      <c r="T544" s="313"/>
      <c r="U544" s="313"/>
      <c r="V544" s="313"/>
      <c r="W544" s="313"/>
      <c r="X544" s="313"/>
      <c r="Y544" s="312"/>
      <c r="Z544" s="312"/>
      <c r="AA544" s="313"/>
      <c r="AB544" s="313"/>
      <c r="AC544" s="313"/>
      <c r="AD544" s="313"/>
      <c r="AE544" s="312"/>
      <c r="AF544" s="314"/>
    </row>
    <row r="545" spans="1:32" ht="60" customHeight="1" x14ac:dyDescent="0.25">
      <c r="A545" s="344"/>
      <c r="B545" s="347"/>
      <c r="C545" s="308"/>
      <c r="D545" s="536"/>
      <c r="E545" s="539"/>
      <c r="F545" s="526"/>
      <c r="G545" s="526"/>
      <c r="H545" s="519"/>
      <c r="I545" s="520"/>
      <c r="J545" s="520"/>
      <c r="K545" s="520"/>
      <c r="L545" s="520"/>
      <c r="M545" s="83" t="s">
        <v>1631</v>
      </c>
      <c r="N545" s="329" t="s">
        <v>1632</v>
      </c>
      <c r="O545" s="83" t="s">
        <v>1608</v>
      </c>
      <c r="P545" s="306"/>
      <c r="Q545" s="307"/>
      <c r="R545" s="307"/>
      <c r="S545" s="302"/>
      <c r="T545" s="313"/>
      <c r="U545" s="313"/>
      <c r="V545" s="313"/>
      <c r="W545" s="313"/>
      <c r="X545" s="313"/>
      <c r="Y545" s="312"/>
      <c r="Z545" s="312"/>
      <c r="AA545" s="313"/>
      <c r="AB545" s="313"/>
      <c r="AC545" s="313"/>
      <c r="AD545" s="313"/>
      <c r="AE545" s="312"/>
      <c r="AF545" s="314"/>
    </row>
    <row r="546" spans="1:32" ht="60" customHeight="1" x14ac:dyDescent="0.25">
      <c r="A546" s="349">
        <v>60</v>
      </c>
      <c r="B546" s="348" t="s">
        <v>1849</v>
      </c>
      <c r="C546" s="308" t="s">
        <v>33</v>
      </c>
      <c r="D546" s="304">
        <v>54</v>
      </c>
      <c r="E546" s="305">
        <v>108</v>
      </c>
      <c r="F546" s="30" t="s">
        <v>1605</v>
      </c>
      <c r="G546" s="30" t="s">
        <v>23</v>
      </c>
      <c r="H546" s="306">
        <v>91.7</v>
      </c>
      <c r="I546" s="307">
        <v>91.7</v>
      </c>
      <c r="J546" s="307">
        <v>0</v>
      </c>
      <c r="K546" s="307">
        <v>91.7</v>
      </c>
      <c r="L546" s="307">
        <v>0</v>
      </c>
      <c r="M546" s="348" t="s">
        <v>1849</v>
      </c>
      <c r="N546" s="348" t="s">
        <v>1850</v>
      </c>
      <c r="O546" s="348" t="s">
        <v>1608</v>
      </c>
      <c r="P546" s="517">
        <v>1842.6</v>
      </c>
      <c r="Q546" s="513">
        <v>1142.5</v>
      </c>
      <c r="R546" s="513">
        <v>700.09999999999991</v>
      </c>
      <c r="S546" s="521" t="s">
        <v>1851</v>
      </c>
      <c r="T546" s="314"/>
      <c r="U546" s="313"/>
      <c r="V546" s="313"/>
      <c r="W546" s="313"/>
      <c r="X546" s="313"/>
      <c r="Y546" s="312"/>
      <c r="Z546" s="312"/>
      <c r="AA546" s="313"/>
      <c r="AB546" s="313"/>
      <c r="AC546" s="313"/>
      <c r="AD546" s="313"/>
      <c r="AE546" s="312"/>
      <c r="AF546" s="314"/>
    </row>
    <row r="547" spans="1:32" ht="60" customHeight="1" x14ac:dyDescent="0.25">
      <c r="A547" s="349"/>
      <c r="B547" s="348"/>
      <c r="C547" s="308" t="s">
        <v>1610</v>
      </c>
      <c r="D547" s="304">
        <v>55</v>
      </c>
      <c r="E547" s="305">
        <v>464</v>
      </c>
      <c r="F547" s="30" t="s">
        <v>1605</v>
      </c>
      <c r="G547" s="30" t="s">
        <v>23</v>
      </c>
      <c r="H547" s="306">
        <v>142.80000000000001</v>
      </c>
      <c r="I547" s="307">
        <v>133.80000000000001</v>
      </c>
      <c r="J547" s="307">
        <v>9</v>
      </c>
      <c r="K547" s="307">
        <v>142.80000000000001</v>
      </c>
      <c r="L547" s="307">
        <v>0</v>
      </c>
      <c r="M547" s="348"/>
      <c r="N547" s="348"/>
      <c r="O547" s="348"/>
      <c r="P547" s="518"/>
      <c r="Q547" s="514"/>
      <c r="R547" s="514"/>
      <c r="S547" s="522"/>
      <c r="T547" s="528"/>
      <c r="U547" s="528"/>
      <c r="V547" s="528"/>
      <c r="W547" s="528"/>
      <c r="X547" s="528"/>
      <c r="Y547" s="530"/>
      <c r="Z547" s="312">
        <v>7</v>
      </c>
      <c r="AA547" s="313">
        <v>216</v>
      </c>
      <c r="AB547" s="313">
        <v>142.80000000000001</v>
      </c>
      <c r="AC547" s="313">
        <v>73.199999999999989</v>
      </c>
      <c r="AD547" s="313" t="s">
        <v>99</v>
      </c>
      <c r="AE547" s="312" t="s">
        <v>1625</v>
      </c>
      <c r="AF547" s="314"/>
    </row>
    <row r="548" spans="1:32" ht="60" customHeight="1" x14ac:dyDescent="0.25">
      <c r="A548" s="349"/>
      <c r="B548" s="348"/>
      <c r="C548" s="512" t="s">
        <v>1612</v>
      </c>
      <c r="D548" s="304">
        <v>55</v>
      </c>
      <c r="E548" s="305">
        <v>506</v>
      </c>
      <c r="F548" s="30" t="s">
        <v>1605</v>
      </c>
      <c r="G548" s="30" t="s">
        <v>23</v>
      </c>
      <c r="H548" s="306">
        <v>44</v>
      </c>
      <c r="I548" s="307">
        <v>44</v>
      </c>
      <c r="J548" s="307">
        <v>0</v>
      </c>
      <c r="K548" s="307">
        <v>44</v>
      </c>
      <c r="L548" s="307">
        <v>0</v>
      </c>
      <c r="M548" s="348"/>
      <c r="N548" s="348"/>
      <c r="O548" s="348"/>
      <c r="P548" s="518"/>
      <c r="Q548" s="514"/>
      <c r="R548" s="514"/>
      <c r="S548" s="522"/>
      <c r="T548" s="528"/>
      <c r="U548" s="528"/>
      <c r="V548" s="528"/>
      <c r="W548" s="528"/>
      <c r="X548" s="528"/>
      <c r="Y548" s="530"/>
      <c r="Z548" s="312"/>
      <c r="AA548" s="313"/>
      <c r="AB548" s="313"/>
      <c r="AC548" s="313"/>
      <c r="AD548" s="313"/>
      <c r="AE548" s="312"/>
      <c r="AF548" s="314"/>
    </row>
    <row r="549" spans="1:32" ht="60" customHeight="1" x14ac:dyDescent="0.25">
      <c r="A549" s="349"/>
      <c r="B549" s="348"/>
      <c r="C549" s="512"/>
      <c r="D549" s="304">
        <v>55</v>
      </c>
      <c r="E549" s="305">
        <v>552</v>
      </c>
      <c r="F549" s="30" t="s">
        <v>1605</v>
      </c>
      <c r="G549" s="30" t="s">
        <v>23</v>
      </c>
      <c r="H549" s="306">
        <v>220.2</v>
      </c>
      <c r="I549" s="307">
        <v>220.2</v>
      </c>
      <c r="J549" s="307">
        <v>0</v>
      </c>
      <c r="K549" s="307">
        <v>220.2</v>
      </c>
      <c r="L549" s="307">
        <v>0</v>
      </c>
      <c r="M549" s="348"/>
      <c r="N549" s="348"/>
      <c r="O549" s="348"/>
      <c r="P549" s="518"/>
      <c r="Q549" s="514"/>
      <c r="R549" s="514"/>
      <c r="S549" s="522"/>
      <c r="T549" s="528"/>
      <c r="U549" s="528"/>
      <c r="V549" s="528"/>
      <c r="W549" s="528"/>
      <c r="X549" s="528"/>
      <c r="Y549" s="530"/>
      <c r="Z549" s="312">
        <v>7</v>
      </c>
      <c r="AA549" s="313">
        <v>216</v>
      </c>
      <c r="AB549" s="313">
        <v>220.2</v>
      </c>
      <c r="AC549" s="313">
        <v>-4.1999999999999886</v>
      </c>
      <c r="AD549" s="313" t="s">
        <v>99</v>
      </c>
      <c r="AE549" s="312" t="s">
        <v>1625</v>
      </c>
      <c r="AF549" s="314"/>
    </row>
    <row r="550" spans="1:32" ht="60" customHeight="1" x14ac:dyDescent="0.25">
      <c r="A550" s="349"/>
      <c r="B550" s="348"/>
      <c r="C550" s="308" t="s">
        <v>1614</v>
      </c>
      <c r="D550" s="304">
        <v>62</v>
      </c>
      <c r="E550" s="305">
        <v>47</v>
      </c>
      <c r="F550" s="30" t="s">
        <v>1605</v>
      </c>
      <c r="G550" s="30" t="s">
        <v>23</v>
      </c>
      <c r="H550" s="306">
        <v>258.8</v>
      </c>
      <c r="I550" s="307">
        <v>258.8</v>
      </c>
      <c r="J550" s="307">
        <v>0</v>
      </c>
      <c r="K550" s="307">
        <v>258.8</v>
      </c>
      <c r="L550" s="307">
        <v>0</v>
      </c>
      <c r="M550" s="348"/>
      <c r="N550" s="348"/>
      <c r="O550" s="348"/>
      <c r="P550" s="518"/>
      <c r="Q550" s="514"/>
      <c r="R550" s="514"/>
      <c r="S550" s="522"/>
      <c r="T550" s="313"/>
      <c r="U550" s="313"/>
      <c r="V550" s="313"/>
      <c r="W550" s="313"/>
      <c r="X550" s="313"/>
      <c r="Y550" s="312">
        <v>31</v>
      </c>
      <c r="Z550" s="312">
        <v>534</v>
      </c>
      <c r="AA550" s="321">
        <v>130.1</v>
      </c>
      <c r="AB550" s="321">
        <v>130.1</v>
      </c>
      <c r="AC550" s="313"/>
      <c r="AD550" s="313"/>
      <c r="AE550" s="313"/>
      <c r="AF550" s="314"/>
    </row>
    <row r="551" spans="1:32" ht="60" customHeight="1" x14ac:dyDescent="0.25">
      <c r="A551" s="349"/>
      <c r="B551" s="348"/>
      <c r="C551" s="308" t="s">
        <v>1615</v>
      </c>
      <c r="D551" s="304">
        <v>63</v>
      </c>
      <c r="E551" s="305">
        <v>60</v>
      </c>
      <c r="F551" s="30" t="s">
        <v>1605</v>
      </c>
      <c r="G551" s="30" t="s">
        <v>23</v>
      </c>
      <c r="H551" s="306">
        <v>181</v>
      </c>
      <c r="I551" s="307">
        <v>181</v>
      </c>
      <c r="J551" s="307">
        <v>0</v>
      </c>
      <c r="K551" s="307">
        <v>181</v>
      </c>
      <c r="L551" s="307">
        <v>0</v>
      </c>
      <c r="M551" s="348"/>
      <c r="N551" s="348"/>
      <c r="O551" s="348"/>
      <c r="P551" s="518"/>
      <c r="Q551" s="514"/>
      <c r="R551" s="514"/>
      <c r="S551" s="522"/>
      <c r="T551" s="313"/>
      <c r="U551" s="313"/>
      <c r="V551" s="313"/>
      <c r="W551" s="313"/>
      <c r="X551" s="313"/>
      <c r="Y551" s="312"/>
      <c r="Z551" s="312">
        <v>6</v>
      </c>
      <c r="AA551" s="313">
        <v>168</v>
      </c>
      <c r="AB551" s="313">
        <v>168</v>
      </c>
      <c r="AC551" s="313">
        <v>0</v>
      </c>
      <c r="AD551" s="313" t="s">
        <v>43</v>
      </c>
      <c r="AE551" s="312" t="s">
        <v>1616</v>
      </c>
      <c r="AF551" s="314"/>
    </row>
    <row r="552" spans="1:32" ht="60" customHeight="1" x14ac:dyDescent="0.25">
      <c r="A552" s="349"/>
      <c r="B552" s="348"/>
      <c r="C552" s="512" t="s">
        <v>1612</v>
      </c>
      <c r="D552" s="304">
        <v>63</v>
      </c>
      <c r="E552" s="305">
        <v>219</v>
      </c>
      <c r="F552" s="30" t="s">
        <v>1605</v>
      </c>
      <c r="G552" s="30" t="s">
        <v>23</v>
      </c>
      <c r="H552" s="306">
        <v>166.2</v>
      </c>
      <c r="I552" s="307">
        <v>166.2</v>
      </c>
      <c r="J552" s="307">
        <v>0</v>
      </c>
      <c r="K552" s="307">
        <v>166.2</v>
      </c>
      <c r="L552" s="307">
        <v>0</v>
      </c>
      <c r="M552" s="348"/>
      <c r="N552" s="348"/>
      <c r="O552" s="348"/>
      <c r="P552" s="518"/>
      <c r="Q552" s="514"/>
      <c r="R552" s="514"/>
      <c r="S552" s="522"/>
      <c r="T552" s="313"/>
      <c r="U552" s="313"/>
      <c r="V552" s="313"/>
      <c r="W552" s="313"/>
      <c r="X552" s="313"/>
      <c r="Y552" s="312"/>
      <c r="Z552" s="312">
        <v>6</v>
      </c>
      <c r="AA552" s="313">
        <v>168</v>
      </c>
      <c r="AB552" s="313">
        <v>168</v>
      </c>
      <c r="AC552" s="313">
        <v>0</v>
      </c>
      <c r="AD552" s="313" t="s">
        <v>43</v>
      </c>
      <c r="AE552" s="312" t="s">
        <v>1616</v>
      </c>
      <c r="AF552" s="314"/>
    </row>
    <row r="553" spans="1:32" ht="60" customHeight="1" x14ac:dyDescent="0.25">
      <c r="A553" s="349"/>
      <c r="B553" s="348"/>
      <c r="C553" s="512"/>
      <c r="D553" s="304">
        <v>63</v>
      </c>
      <c r="E553" s="305">
        <v>221</v>
      </c>
      <c r="F553" s="30" t="s">
        <v>1605</v>
      </c>
      <c r="G553" s="30" t="s">
        <v>23</v>
      </c>
      <c r="H553" s="306">
        <v>37.799999999999997</v>
      </c>
      <c r="I553" s="307">
        <v>37.799999999999997</v>
      </c>
      <c r="J553" s="307">
        <v>0</v>
      </c>
      <c r="K553" s="307">
        <v>37.799999999999997</v>
      </c>
      <c r="L553" s="307">
        <v>0</v>
      </c>
      <c r="M553" s="348"/>
      <c r="N553" s="348"/>
      <c r="O553" s="348"/>
      <c r="P553" s="519"/>
      <c r="Q553" s="520"/>
      <c r="R553" s="520"/>
      <c r="S553" s="523"/>
      <c r="T553" s="313"/>
      <c r="U553" s="313"/>
      <c r="V553" s="313"/>
      <c r="W553" s="313"/>
      <c r="X553" s="313"/>
      <c r="Y553" s="312"/>
      <c r="Z553" s="312">
        <v>6</v>
      </c>
      <c r="AA553" s="313">
        <v>168</v>
      </c>
      <c r="AB553" s="313">
        <v>168</v>
      </c>
      <c r="AC553" s="313">
        <v>0</v>
      </c>
      <c r="AD553" s="313" t="s">
        <v>43</v>
      </c>
      <c r="AE553" s="312" t="s">
        <v>1616</v>
      </c>
      <c r="AF553" s="314"/>
    </row>
    <row r="554" spans="1:32" ht="60" customHeight="1" x14ac:dyDescent="0.25">
      <c r="A554" s="82">
        <v>61</v>
      </c>
      <c r="B554" s="83" t="s">
        <v>1852</v>
      </c>
      <c r="C554" s="308"/>
      <c r="D554" s="304">
        <v>55</v>
      </c>
      <c r="E554" s="305">
        <v>340</v>
      </c>
      <c r="F554" s="30" t="s">
        <v>1605</v>
      </c>
      <c r="G554" s="30" t="s">
        <v>23</v>
      </c>
      <c r="H554" s="306">
        <v>287.8</v>
      </c>
      <c r="I554" s="307">
        <v>287.8</v>
      </c>
      <c r="J554" s="307">
        <v>0</v>
      </c>
      <c r="K554" s="307">
        <v>287.8</v>
      </c>
      <c r="L554" s="307">
        <v>0</v>
      </c>
      <c r="M554" s="83" t="s">
        <v>1852</v>
      </c>
      <c r="N554" s="83" t="s">
        <v>1853</v>
      </c>
      <c r="O554" s="83" t="s">
        <v>1608</v>
      </c>
      <c r="P554" s="306"/>
      <c r="Q554" s="307">
        <v>287.8</v>
      </c>
      <c r="R554" s="307">
        <v>0</v>
      </c>
      <c r="S554" s="302"/>
      <c r="T554" s="314"/>
      <c r="U554" s="313"/>
      <c r="V554" s="313"/>
      <c r="W554" s="313"/>
      <c r="X554" s="313"/>
      <c r="Y554" s="312"/>
      <c r="Z554" s="312"/>
      <c r="AA554" s="313"/>
      <c r="AB554" s="313"/>
      <c r="AC554" s="313"/>
      <c r="AD554" s="313"/>
      <c r="AE554" s="312"/>
      <c r="AF554" s="314"/>
    </row>
    <row r="555" spans="1:32" ht="60" customHeight="1" x14ac:dyDescent="0.25">
      <c r="A555" s="82">
        <v>62</v>
      </c>
      <c r="B555" s="83" t="s">
        <v>1854</v>
      </c>
      <c r="C555" s="308"/>
      <c r="D555" s="304">
        <v>54</v>
      </c>
      <c r="E555" s="305">
        <v>9</v>
      </c>
      <c r="F555" s="30" t="s">
        <v>1605</v>
      </c>
      <c r="G555" s="30" t="s">
        <v>23</v>
      </c>
      <c r="H555" s="306">
        <v>155</v>
      </c>
      <c r="I555" s="307">
        <v>155</v>
      </c>
      <c r="J555" s="307">
        <v>0</v>
      </c>
      <c r="K555" s="307">
        <v>155</v>
      </c>
      <c r="L555" s="307">
        <v>0</v>
      </c>
      <c r="M555" s="83" t="s">
        <v>1855</v>
      </c>
      <c r="N555" s="83" t="s">
        <v>716</v>
      </c>
      <c r="O555" s="330" t="s">
        <v>1608</v>
      </c>
      <c r="P555" s="306"/>
      <c r="Q555" s="307">
        <v>155</v>
      </c>
      <c r="R555" s="307">
        <v>0</v>
      </c>
      <c r="S555" s="302"/>
      <c r="T555" s="314"/>
      <c r="U555" s="313"/>
      <c r="V555" s="313"/>
      <c r="W555" s="313"/>
      <c r="X555" s="313"/>
      <c r="Y555" s="312"/>
      <c r="Z555" s="312"/>
      <c r="AA555" s="313"/>
      <c r="AB555" s="313"/>
      <c r="AC555" s="313"/>
      <c r="AD555" s="313"/>
      <c r="AE555" s="312"/>
      <c r="AF555" s="314"/>
    </row>
    <row r="556" spans="1:32" ht="60" customHeight="1" x14ac:dyDescent="0.25">
      <c r="A556" s="342">
        <v>63</v>
      </c>
      <c r="B556" s="345" t="s">
        <v>1856</v>
      </c>
      <c r="C556" s="308"/>
      <c r="D556" s="534">
        <v>54</v>
      </c>
      <c r="E556" s="537">
        <v>10</v>
      </c>
      <c r="F556" s="515" t="s">
        <v>1605</v>
      </c>
      <c r="G556" s="515" t="s">
        <v>23</v>
      </c>
      <c r="H556" s="517">
        <v>178.5</v>
      </c>
      <c r="I556" s="513">
        <v>178.5</v>
      </c>
      <c r="J556" s="513">
        <v>0</v>
      </c>
      <c r="K556" s="513">
        <v>178.5</v>
      </c>
      <c r="L556" s="513">
        <v>0</v>
      </c>
      <c r="M556" s="83" t="s">
        <v>1749</v>
      </c>
      <c r="N556" s="83" t="s">
        <v>1750</v>
      </c>
      <c r="O556" s="330" t="s">
        <v>1608</v>
      </c>
      <c r="P556" s="306"/>
      <c r="Q556" s="307">
        <v>77.2</v>
      </c>
      <c r="R556" s="307"/>
      <c r="S556" s="302"/>
      <c r="T556" s="314"/>
      <c r="U556" s="313"/>
      <c r="V556" s="313"/>
      <c r="W556" s="313"/>
      <c r="X556" s="313"/>
      <c r="Y556" s="312"/>
      <c r="Z556" s="312"/>
      <c r="AA556" s="313"/>
      <c r="AB556" s="313"/>
      <c r="AC556" s="313"/>
      <c r="AD556" s="313"/>
      <c r="AE556" s="312"/>
      <c r="AF556" s="314"/>
    </row>
    <row r="557" spans="1:32" ht="60" customHeight="1" x14ac:dyDescent="0.25">
      <c r="A557" s="344"/>
      <c r="B557" s="347"/>
      <c r="C557" s="308"/>
      <c r="D557" s="536"/>
      <c r="E557" s="539"/>
      <c r="F557" s="526"/>
      <c r="G557" s="526"/>
      <c r="H557" s="519"/>
      <c r="I557" s="520"/>
      <c r="J557" s="520"/>
      <c r="K557" s="520"/>
      <c r="L557" s="520"/>
      <c r="M557" s="83" t="s">
        <v>1736</v>
      </c>
      <c r="N557" s="83" t="s">
        <v>1737</v>
      </c>
      <c r="O557" s="330" t="s">
        <v>1608</v>
      </c>
      <c r="P557" s="306"/>
      <c r="Q557" s="307">
        <v>101.3</v>
      </c>
      <c r="R557" s="307">
        <v>0</v>
      </c>
      <c r="S557" s="302"/>
      <c r="T557" s="321"/>
      <c r="U557" s="321"/>
      <c r="V557" s="321"/>
      <c r="W557" s="321"/>
      <c r="X557" s="321"/>
      <c r="Y557" s="325"/>
      <c r="Z557" s="312"/>
      <c r="AA557" s="313"/>
      <c r="AB557" s="313"/>
      <c r="AC557" s="313"/>
      <c r="AD557" s="313"/>
      <c r="AE557" s="312"/>
      <c r="AF557" s="314"/>
    </row>
    <row r="558" spans="1:32" ht="60" customHeight="1" x14ac:dyDescent="0.25">
      <c r="A558" s="82">
        <v>64</v>
      </c>
      <c r="B558" s="83" t="s">
        <v>979</v>
      </c>
      <c r="C558" s="308"/>
      <c r="D558" s="304">
        <v>55</v>
      </c>
      <c r="E558" s="305">
        <v>214</v>
      </c>
      <c r="F558" s="30" t="s">
        <v>1605</v>
      </c>
      <c r="G558" s="30" t="s">
        <v>23</v>
      </c>
      <c r="H558" s="306">
        <v>19.3</v>
      </c>
      <c r="I558" s="307">
        <v>19.3</v>
      </c>
      <c r="J558" s="307">
        <v>0</v>
      </c>
      <c r="K558" s="307">
        <v>19.3</v>
      </c>
      <c r="L558" s="307"/>
      <c r="M558" s="83"/>
      <c r="N558" s="83"/>
      <c r="O558" s="83"/>
      <c r="P558" s="306"/>
      <c r="Q558" s="307"/>
      <c r="R558" s="307"/>
      <c r="S558" s="302"/>
      <c r="T558" s="313"/>
      <c r="U558" s="313"/>
      <c r="V558" s="313"/>
      <c r="W558" s="313"/>
      <c r="X558" s="313"/>
      <c r="Y558" s="312"/>
      <c r="Z558" s="312"/>
      <c r="AA558" s="313"/>
      <c r="AB558" s="313"/>
      <c r="AC558" s="313"/>
      <c r="AD558" s="313"/>
      <c r="AE558" s="312"/>
      <c r="AF558" s="314"/>
    </row>
    <row r="559" spans="1:32" s="334" customFormat="1" ht="60" customHeight="1" x14ac:dyDescent="0.25">
      <c r="A559" s="349" t="s">
        <v>950</v>
      </c>
      <c r="B559" s="349"/>
      <c r="C559" s="308"/>
      <c r="D559" s="41"/>
      <c r="E559" s="322"/>
      <c r="F559" s="82"/>
      <c r="G559" s="82"/>
      <c r="H559" s="43">
        <v>73446.500000000015</v>
      </c>
      <c r="I559" s="43">
        <v>68438.799999999974</v>
      </c>
      <c r="J559" s="43">
        <v>1193.3</v>
      </c>
      <c r="K559" s="43">
        <v>70803.200000000012</v>
      </c>
      <c r="L559" s="43">
        <v>3814.3999999999996</v>
      </c>
      <c r="M559" s="82"/>
      <c r="N559" s="82"/>
      <c r="O559" s="82"/>
      <c r="P559" s="43"/>
      <c r="Q559" s="43"/>
      <c r="R559" s="43"/>
      <c r="S559" s="43"/>
      <c r="T559" s="331"/>
      <c r="U559" s="331"/>
      <c r="V559" s="331"/>
      <c r="W559" s="331"/>
      <c r="X559" s="331"/>
      <c r="Y559" s="332"/>
      <c r="Z559" s="332"/>
      <c r="AA559" s="331"/>
      <c r="AB559" s="331"/>
      <c r="AC559" s="331"/>
      <c r="AD559" s="331"/>
      <c r="AE559" s="331"/>
      <c r="AF559" s="333"/>
    </row>
    <row r="560" spans="1:32" ht="87.6" customHeight="1" x14ac:dyDescent="0.25"/>
  </sheetData>
  <autoFilter ref="A6:AF561"/>
  <mergeCells count="836">
    <mergeCell ref="I556:I557"/>
    <mergeCell ref="J556:J557"/>
    <mergeCell ref="K556:K557"/>
    <mergeCell ref="L556:L557"/>
    <mergeCell ref="A559:B559"/>
    <mergeCell ref="Y547:Y549"/>
    <mergeCell ref="C548:C549"/>
    <mergeCell ref="C552:C553"/>
    <mergeCell ref="A556:A557"/>
    <mergeCell ref="B556:B557"/>
    <mergeCell ref="D556:D557"/>
    <mergeCell ref="E556:E557"/>
    <mergeCell ref="F556:F557"/>
    <mergeCell ref="G556:G557"/>
    <mergeCell ref="H556:H557"/>
    <mergeCell ref="S546:S553"/>
    <mergeCell ref="T547:T549"/>
    <mergeCell ref="U547:U549"/>
    <mergeCell ref="V547:V549"/>
    <mergeCell ref="W547:W549"/>
    <mergeCell ref="X547:X549"/>
    <mergeCell ref="M546:M553"/>
    <mergeCell ref="N546:N553"/>
    <mergeCell ref="O546:O553"/>
    <mergeCell ref="P546:P553"/>
    <mergeCell ref="Q546:Q553"/>
    <mergeCell ref="R546:R553"/>
    <mergeCell ref="H538:H545"/>
    <mergeCell ref="I538:I545"/>
    <mergeCell ref="J538:J545"/>
    <mergeCell ref="K538:K545"/>
    <mergeCell ref="L538:L545"/>
    <mergeCell ref="A546:A553"/>
    <mergeCell ref="B546:B553"/>
    <mergeCell ref="A538:A545"/>
    <mergeCell ref="B538:B545"/>
    <mergeCell ref="D538:D545"/>
    <mergeCell ref="E538:E545"/>
    <mergeCell ref="F538:F545"/>
    <mergeCell ref="G538:G545"/>
    <mergeCell ref="G534:G537"/>
    <mergeCell ref="H534:H537"/>
    <mergeCell ref="I534:I537"/>
    <mergeCell ref="J534:J537"/>
    <mergeCell ref="K534:K537"/>
    <mergeCell ref="L534:L537"/>
    <mergeCell ref="H528:H533"/>
    <mergeCell ref="I528:I533"/>
    <mergeCell ref="J528:J533"/>
    <mergeCell ref="K528:K533"/>
    <mergeCell ref="L528:L533"/>
    <mergeCell ref="G528:G533"/>
    <mergeCell ref="A534:A537"/>
    <mergeCell ref="B534:B537"/>
    <mergeCell ref="D534:D537"/>
    <mergeCell ref="E534:E537"/>
    <mergeCell ref="F534:F537"/>
    <mergeCell ref="A528:A533"/>
    <mergeCell ref="B528:B533"/>
    <mergeCell ref="D528:D533"/>
    <mergeCell ref="E528:E533"/>
    <mergeCell ref="F528:F533"/>
    <mergeCell ref="O516:O527"/>
    <mergeCell ref="P516:P527"/>
    <mergeCell ref="Q516:Q527"/>
    <mergeCell ref="R516:R527"/>
    <mergeCell ref="S516:S527"/>
    <mergeCell ref="C519:C520"/>
    <mergeCell ref="C521:C522"/>
    <mergeCell ref="C523:C524"/>
    <mergeCell ref="P511:P515"/>
    <mergeCell ref="Q511:Q515"/>
    <mergeCell ref="R511:R515"/>
    <mergeCell ref="S511:S515"/>
    <mergeCell ref="C513:C514"/>
    <mergeCell ref="O511:O515"/>
    <mergeCell ref="A516:A527"/>
    <mergeCell ref="B516:B527"/>
    <mergeCell ref="C516:C517"/>
    <mergeCell ref="M516:M527"/>
    <mergeCell ref="N516:N527"/>
    <mergeCell ref="A511:A515"/>
    <mergeCell ref="B511:B515"/>
    <mergeCell ref="C511:C512"/>
    <mergeCell ref="M511:M515"/>
    <mergeCell ref="N511:N515"/>
    <mergeCell ref="AA505:AA510"/>
    <mergeCell ref="AB505:AB510"/>
    <mergeCell ref="AC505:AC510"/>
    <mergeCell ref="AD505:AD510"/>
    <mergeCell ref="C507:C508"/>
    <mergeCell ref="C509:C510"/>
    <mergeCell ref="U505:U510"/>
    <mergeCell ref="V505:V510"/>
    <mergeCell ref="W505:W510"/>
    <mergeCell ref="X505:X510"/>
    <mergeCell ref="Y505:Y510"/>
    <mergeCell ref="Z505:Z510"/>
    <mergeCell ref="P498:P510"/>
    <mergeCell ref="Q498:Q510"/>
    <mergeCell ref="R498:R510"/>
    <mergeCell ref="S498:S510"/>
    <mergeCell ref="C499:C500"/>
    <mergeCell ref="T502:T503"/>
    <mergeCell ref="C503:C504"/>
    <mergeCell ref="C505:C506"/>
    <mergeCell ref="T505:T510"/>
    <mergeCell ref="Q491:Q497"/>
    <mergeCell ref="R491:R497"/>
    <mergeCell ref="S491:S497"/>
    <mergeCell ref="C493:C494"/>
    <mergeCell ref="C495:C496"/>
    <mergeCell ref="A498:A510"/>
    <mergeCell ref="B498:B510"/>
    <mergeCell ref="M498:M510"/>
    <mergeCell ref="N498:N510"/>
    <mergeCell ref="O498:O510"/>
    <mergeCell ref="A491:A497"/>
    <mergeCell ref="B491:B497"/>
    <mergeCell ref="M491:M497"/>
    <mergeCell ref="N491:N497"/>
    <mergeCell ref="O491:O497"/>
    <mergeCell ref="P491:P497"/>
    <mergeCell ref="A476:A490"/>
    <mergeCell ref="B476:B490"/>
    <mergeCell ref="C476:C477"/>
    <mergeCell ref="M476:M490"/>
    <mergeCell ref="N476:N490"/>
    <mergeCell ref="O476:O490"/>
    <mergeCell ref="P476:P490"/>
    <mergeCell ref="W476:W478"/>
    <mergeCell ref="X476:X478"/>
    <mergeCell ref="C479:C481"/>
    <mergeCell ref="C482:C483"/>
    <mergeCell ref="C484:C485"/>
    <mergeCell ref="C486:C488"/>
    <mergeCell ref="Q476:Q490"/>
    <mergeCell ref="R476:R490"/>
    <mergeCell ref="S476:S490"/>
    <mergeCell ref="T476:T478"/>
    <mergeCell ref="U476:U478"/>
    <mergeCell ref="V476:V478"/>
    <mergeCell ref="A466:A475"/>
    <mergeCell ref="B466:B475"/>
    <mergeCell ref="M466:M475"/>
    <mergeCell ref="N466:N475"/>
    <mergeCell ref="O466:O475"/>
    <mergeCell ref="P466:P475"/>
    <mergeCell ref="Q466:Q475"/>
    <mergeCell ref="R466:R475"/>
    <mergeCell ref="S466:S475"/>
    <mergeCell ref="C467:C468"/>
    <mergeCell ref="C470:C472"/>
    <mergeCell ref="Y450:Y451"/>
    <mergeCell ref="C451:C452"/>
    <mergeCell ref="C453:C454"/>
    <mergeCell ref="T453:T462"/>
    <mergeCell ref="U453:U462"/>
    <mergeCell ref="V453:V462"/>
    <mergeCell ref="W453:W462"/>
    <mergeCell ref="X453:X462"/>
    <mergeCell ref="Q450:Q465"/>
    <mergeCell ref="R450:R465"/>
    <mergeCell ref="S450:S465"/>
    <mergeCell ref="T450:T451"/>
    <mergeCell ref="U450:U451"/>
    <mergeCell ref="V450:V451"/>
    <mergeCell ref="Y453:Y462"/>
    <mergeCell ref="C463:C464"/>
    <mergeCell ref="C444:C445"/>
    <mergeCell ref="V428:V429"/>
    <mergeCell ref="W428:W429"/>
    <mergeCell ref="X428:X429"/>
    <mergeCell ref="P446:P449"/>
    <mergeCell ref="Q446:Q449"/>
    <mergeCell ref="R446:R449"/>
    <mergeCell ref="S446:S449"/>
    <mergeCell ref="A450:A465"/>
    <mergeCell ref="B450:B465"/>
    <mergeCell ref="M450:M465"/>
    <mergeCell ref="N450:N465"/>
    <mergeCell ref="O450:O465"/>
    <mergeCell ref="P450:P465"/>
    <mergeCell ref="A446:A449"/>
    <mergeCell ref="B446:B449"/>
    <mergeCell ref="C446:C449"/>
    <mergeCell ref="M446:M449"/>
    <mergeCell ref="N446:N449"/>
    <mergeCell ref="O446:O449"/>
    <mergeCell ref="W450:W451"/>
    <mergeCell ref="X450:X451"/>
    <mergeCell ref="A423:A434"/>
    <mergeCell ref="B423:B434"/>
    <mergeCell ref="M423:M434"/>
    <mergeCell ref="N423:N434"/>
    <mergeCell ref="O423:O434"/>
    <mergeCell ref="P423:P434"/>
    <mergeCell ref="Y428:Y429"/>
    <mergeCell ref="C431:C433"/>
    <mergeCell ref="A435:A445"/>
    <mergeCell ref="B435:B445"/>
    <mergeCell ref="M435:M445"/>
    <mergeCell ref="N435:N445"/>
    <mergeCell ref="O435:O445"/>
    <mergeCell ref="Q423:Q434"/>
    <mergeCell ref="R423:R434"/>
    <mergeCell ref="S423:S434"/>
    <mergeCell ref="C425:C426"/>
    <mergeCell ref="T428:T429"/>
    <mergeCell ref="U428:U429"/>
    <mergeCell ref="P435:P445"/>
    <mergeCell ref="Q435:Q445"/>
    <mergeCell ref="R435:R445"/>
    <mergeCell ref="S435:S445"/>
    <mergeCell ref="C441:C442"/>
    <mergeCell ref="Q413:Q418"/>
    <mergeCell ref="R413:R418"/>
    <mergeCell ref="S413:S418"/>
    <mergeCell ref="C415:C416"/>
    <mergeCell ref="A419:A422"/>
    <mergeCell ref="B419:B422"/>
    <mergeCell ref="C419:C422"/>
    <mergeCell ref="M419:M422"/>
    <mergeCell ref="N419:N422"/>
    <mergeCell ref="O419:O422"/>
    <mergeCell ref="A413:A418"/>
    <mergeCell ref="B413:B418"/>
    <mergeCell ref="M413:M418"/>
    <mergeCell ref="N413:N418"/>
    <mergeCell ref="O413:O418"/>
    <mergeCell ref="P413:P418"/>
    <mergeCell ref="P419:P422"/>
    <mergeCell ref="Q419:Q422"/>
    <mergeCell ref="R419:R422"/>
    <mergeCell ref="S419:S422"/>
    <mergeCell ref="S407:S412"/>
    <mergeCell ref="C409:C410"/>
    <mergeCell ref="C411:C412"/>
    <mergeCell ref="A407:A412"/>
    <mergeCell ref="B407:B412"/>
    <mergeCell ref="C407:C408"/>
    <mergeCell ref="M407:M412"/>
    <mergeCell ref="N407:N412"/>
    <mergeCell ref="O407:O412"/>
    <mergeCell ref="A398:A406"/>
    <mergeCell ref="B398:B406"/>
    <mergeCell ref="C398:C399"/>
    <mergeCell ref="M398:M406"/>
    <mergeCell ref="N398:N406"/>
    <mergeCell ref="O398:O406"/>
    <mergeCell ref="P407:P412"/>
    <mergeCell ref="Q407:Q412"/>
    <mergeCell ref="R407:R412"/>
    <mergeCell ref="S378:S397"/>
    <mergeCell ref="C381:C382"/>
    <mergeCell ref="C384:C386"/>
    <mergeCell ref="C387:C389"/>
    <mergeCell ref="C393:C394"/>
    <mergeCell ref="Q374:Q377"/>
    <mergeCell ref="R374:R377"/>
    <mergeCell ref="S374:S377"/>
    <mergeCell ref="P398:P406"/>
    <mergeCell ref="Q398:Q406"/>
    <mergeCell ref="R398:R406"/>
    <mergeCell ref="S398:S406"/>
    <mergeCell ref="C400:C401"/>
    <mergeCell ref="C404:C405"/>
    <mergeCell ref="A378:A397"/>
    <mergeCell ref="B378:B397"/>
    <mergeCell ref="C378:C379"/>
    <mergeCell ref="M378:M397"/>
    <mergeCell ref="N378:N397"/>
    <mergeCell ref="O378:O397"/>
    <mergeCell ref="P378:P397"/>
    <mergeCell ref="Q368:Q373"/>
    <mergeCell ref="R368:R373"/>
    <mergeCell ref="Q378:Q397"/>
    <mergeCell ref="R378:R397"/>
    <mergeCell ref="S368:S373"/>
    <mergeCell ref="C371:C372"/>
    <mergeCell ref="A374:A377"/>
    <mergeCell ref="B374:B377"/>
    <mergeCell ref="M374:M377"/>
    <mergeCell ref="N374:N377"/>
    <mergeCell ref="O374:O377"/>
    <mergeCell ref="P374:P377"/>
    <mergeCell ref="Q363:Q367"/>
    <mergeCell ref="R363:R367"/>
    <mergeCell ref="S363:S367"/>
    <mergeCell ref="C365:C366"/>
    <mergeCell ref="A368:A373"/>
    <mergeCell ref="B368:B373"/>
    <mergeCell ref="M368:M373"/>
    <mergeCell ref="N368:N373"/>
    <mergeCell ref="O368:O373"/>
    <mergeCell ref="P368:P373"/>
    <mergeCell ref="A363:A367"/>
    <mergeCell ref="B363:B367"/>
    <mergeCell ref="M363:M367"/>
    <mergeCell ref="N363:N367"/>
    <mergeCell ref="O363:O367"/>
    <mergeCell ref="P363:P367"/>
    <mergeCell ref="Q350:Q362"/>
    <mergeCell ref="R350:R362"/>
    <mergeCell ref="S350:S362"/>
    <mergeCell ref="C352:C355"/>
    <mergeCell ref="C358:C360"/>
    <mergeCell ref="C361:C362"/>
    <mergeCell ref="Q346:Q349"/>
    <mergeCell ref="R346:R349"/>
    <mergeCell ref="S346:S349"/>
    <mergeCell ref="A350:A362"/>
    <mergeCell ref="B350:B362"/>
    <mergeCell ref="C350:C351"/>
    <mergeCell ref="M350:M362"/>
    <mergeCell ref="N350:N362"/>
    <mergeCell ref="O350:O362"/>
    <mergeCell ref="P350:P362"/>
    <mergeCell ref="A346:A349"/>
    <mergeCell ref="B346:B349"/>
    <mergeCell ref="M346:M349"/>
    <mergeCell ref="N346:N349"/>
    <mergeCell ref="O346:O349"/>
    <mergeCell ref="P346:P349"/>
    <mergeCell ref="Q334:Q345"/>
    <mergeCell ref="R334:R345"/>
    <mergeCell ref="S334:S345"/>
    <mergeCell ref="C336:C337"/>
    <mergeCell ref="C338:C339"/>
    <mergeCell ref="C343:C345"/>
    <mergeCell ref="A334:A345"/>
    <mergeCell ref="B334:B345"/>
    <mergeCell ref="M334:M345"/>
    <mergeCell ref="N334:N345"/>
    <mergeCell ref="O334:O345"/>
    <mergeCell ref="P334:P345"/>
    <mergeCell ref="W323:W330"/>
    <mergeCell ref="X323:X330"/>
    <mergeCell ref="C324:C326"/>
    <mergeCell ref="C328:C329"/>
    <mergeCell ref="O322:O333"/>
    <mergeCell ref="P322:P333"/>
    <mergeCell ref="Q322:Q333"/>
    <mergeCell ref="R322:R333"/>
    <mergeCell ref="S322:S333"/>
    <mergeCell ref="T323:T330"/>
    <mergeCell ref="A322:A333"/>
    <mergeCell ref="B322:B333"/>
    <mergeCell ref="C322:C323"/>
    <mergeCell ref="M322:M333"/>
    <mergeCell ref="N322:N333"/>
    <mergeCell ref="C331:C332"/>
    <mergeCell ref="U313:U315"/>
    <mergeCell ref="V313:V315"/>
    <mergeCell ref="U323:U330"/>
    <mergeCell ref="V323:V330"/>
    <mergeCell ref="Y313:Y315"/>
    <mergeCell ref="C315:C316"/>
    <mergeCell ref="O313:O321"/>
    <mergeCell ref="P313:P321"/>
    <mergeCell ref="Q313:Q321"/>
    <mergeCell ref="R313:R321"/>
    <mergeCell ref="S313:S321"/>
    <mergeCell ref="T313:T315"/>
    <mergeCell ref="C319:C320"/>
    <mergeCell ref="V307:V312"/>
    <mergeCell ref="W307:W312"/>
    <mergeCell ref="X307:X312"/>
    <mergeCell ref="Y307:Y312"/>
    <mergeCell ref="C309:C312"/>
    <mergeCell ref="A313:A321"/>
    <mergeCell ref="B313:B321"/>
    <mergeCell ref="C313:C314"/>
    <mergeCell ref="M313:M321"/>
    <mergeCell ref="N313:N321"/>
    <mergeCell ref="P307:P312"/>
    <mergeCell ref="Q307:Q312"/>
    <mergeCell ref="R307:R312"/>
    <mergeCell ref="S307:S312"/>
    <mergeCell ref="T307:T312"/>
    <mergeCell ref="U307:U312"/>
    <mergeCell ref="A307:A312"/>
    <mergeCell ref="B307:B312"/>
    <mergeCell ref="C307:C308"/>
    <mergeCell ref="M307:M312"/>
    <mergeCell ref="N307:N312"/>
    <mergeCell ref="O307:O312"/>
    <mergeCell ref="W313:W315"/>
    <mergeCell ref="X313:X315"/>
    <mergeCell ref="Y295:Y300"/>
    <mergeCell ref="C297:C299"/>
    <mergeCell ref="C301:C302"/>
    <mergeCell ref="C305:C306"/>
    <mergeCell ref="Q295:Q306"/>
    <mergeCell ref="R295:R306"/>
    <mergeCell ref="S295:S306"/>
    <mergeCell ref="T295:T300"/>
    <mergeCell ref="U295:U300"/>
    <mergeCell ref="V295:V300"/>
    <mergeCell ref="A295:A306"/>
    <mergeCell ref="B295:B306"/>
    <mergeCell ref="M295:M306"/>
    <mergeCell ref="N295:N306"/>
    <mergeCell ref="O295:O306"/>
    <mergeCell ref="P295:P306"/>
    <mergeCell ref="V284:V294"/>
    <mergeCell ref="W284:W294"/>
    <mergeCell ref="X284:X294"/>
    <mergeCell ref="W295:W300"/>
    <mergeCell ref="X295:X300"/>
    <mergeCell ref="Y284:Y294"/>
    <mergeCell ref="C285:C286"/>
    <mergeCell ref="C289:C290"/>
    <mergeCell ref="C292:C293"/>
    <mergeCell ref="P283:P294"/>
    <mergeCell ref="Q283:Q294"/>
    <mergeCell ref="R283:R294"/>
    <mergeCell ref="S283:S294"/>
    <mergeCell ref="T284:T294"/>
    <mergeCell ref="U284:U294"/>
    <mergeCell ref="Q277:Q282"/>
    <mergeCell ref="R277:R282"/>
    <mergeCell ref="S277:S282"/>
    <mergeCell ref="C280:C281"/>
    <mergeCell ref="A283:A294"/>
    <mergeCell ref="B283:B294"/>
    <mergeCell ref="C283:C284"/>
    <mergeCell ref="M283:M294"/>
    <mergeCell ref="N283:N294"/>
    <mergeCell ref="O283:O294"/>
    <mergeCell ref="A277:A282"/>
    <mergeCell ref="B277:B282"/>
    <mergeCell ref="M277:M282"/>
    <mergeCell ref="N277:N282"/>
    <mergeCell ref="O277:O282"/>
    <mergeCell ref="P277:P282"/>
    <mergeCell ref="S268:S276"/>
    <mergeCell ref="C270:C271"/>
    <mergeCell ref="C272:C273"/>
    <mergeCell ref="C274:C276"/>
    <mergeCell ref="P260:P267"/>
    <mergeCell ref="Q260:Q267"/>
    <mergeCell ref="R260:R267"/>
    <mergeCell ref="S260:S267"/>
    <mergeCell ref="C262:C263"/>
    <mergeCell ref="A268:A276"/>
    <mergeCell ref="B268:B276"/>
    <mergeCell ref="M268:M276"/>
    <mergeCell ref="N268:N276"/>
    <mergeCell ref="O268:O276"/>
    <mergeCell ref="W253:W257"/>
    <mergeCell ref="X253:X257"/>
    <mergeCell ref="Y253:Y257"/>
    <mergeCell ref="C258:C259"/>
    <mergeCell ref="A260:A267"/>
    <mergeCell ref="B260:B267"/>
    <mergeCell ref="C260:C261"/>
    <mergeCell ref="M260:M267"/>
    <mergeCell ref="N260:N267"/>
    <mergeCell ref="O260:O267"/>
    <mergeCell ref="R251:R259"/>
    <mergeCell ref="S251:S259"/>
    <mergeCell ref="C252:C253"/>
    <mergeCell ref="T253:T257"/>
    <mergeCell ref="U253:U257"/>
    <mergeCell ref="V253:V257"/>
    <mergeCell ref="P268:P276"/>
    <mergeCell ref="Q268:Q276"/>
    <mergeCell ref="R268:R276"/>
    <mergeCell ref="Q246:Q250"/>
    <mergeCell ref="R246:R250"/>
    <mergeCell ref="S246:S250"/>
    <mergeCell ref="A251:A259"/>
    <mergeCell ref="B251:B259"/>
    <mergeCell ref="M251:M259"/>
    <mergeCell ref="N251:N259"/>
    <mergeCell ref="O251:O259"/>
    <mergeCell ref="P251:P259"/>
    <mergeCell ref="Q251:Q259"/>
    <mergeCell ref="A246:A250"/>
    <mergeCell ref="B246:B250"/>
    <mergeCell ref="M246:M250"/>
    <mergeCell ref="N246:N250"/>
    <mergeCell ref="O246:O250"/>
    <mergeCell ref="P246:P250"/>
    <mergeCell ref="P231:P245"/>
    <mergeCell ref="Q231:Q245"/>
    <mergeCell ref="R231:R245"/>
    <mergeCell ref="S231:S244"/>
    <mergeCell ref="C234:C235"/>
    <mergeCell ref="C237:C239"/>
    <mergeCell ref="C241:C242"/>
    <mergeCell ref="A231:A245"/>
    <mergeCell ref="B231:B245"/>
    <mergeCell ref="C231:C232"/>
    <mergeCell ref="M231:M245"/>
    <mergeCell ref="N231:N245"/>
    <mergeCell ref="O231:O245"/>
    <mergeCell ref="Q221:Q230"/>
    <mergeCell ref="R221:R230"/>
    <mergeCell ref="S221:S230"/>
    <mergeCell ref="C223:C225"/>
    <mergeCell ref="C227:C228"/>
    <mergeCell ref="C229:C230"/>
    <mergeCell ref="A221:A230"/>
    <mergeCell ref="B221:B230"/>
    <mergeCell ref="M221:M230"/>
    <mergeCell ref="N221:N230"/>
    <mergeCell ref="O221:O230"/>
    <mergeCell ref="P221:P230"/>
    <mergeCell ref="U213:U216"/>
    <mergeCell ref="V213:V216"/>
    <mergeCell ref="W213:W216"/>
    <mergeCell ref="X213:X216"/>
    <mergeCell ref="C216:C217"/>
    <mergeCell ref="C218:C219"/>
    <mergeCell ref="Q210:Q220"/>
    <mergeCell ref="R210:R220"/>
    <mergeCell ref="S210:S220"/>
    <mergeCell ref="C211:C212"/>
    <mergeCell ref="C213:C215"/>
    <mergeCell ref="T213:T216"/>
    <mergeCell ref="Q203:Q209"/>
    <mergeCell ref="R203:R209"/>
    <mergeCell ref="S203:S209"/>
    <mergeCell ref="C208:C209"/>
    <mergeCell ref="A210:A220"/>
    <mergeCell ref="B210:B220"/>
    <mergeCell ref="M210:M220"/>
    <mergeCell ref="N210:N220"/>
    <mergeCell ref="O210:O220"/>
    <mergeCell ref="P210:P220"/>
    <mergeCell ref="A203:A209"/>
    <mergeCell ref="B203:B209"/>
    <mergeCell ref="M203:M209"/>
    <mergeCell ref="N203:N209"/>
    <mergeCell ref="O203:O209"/>
    <mergeCell ref="P203:P209"/>
    <mergeCell ref="P191:P202"/>
    <mergeCell ref="Q191:Q202"/>
    <mergeCell ref="R191:R202"/>
    <mergeCell ref="S191:S202"/>
    <mergeCell ref="C195:C196"/>
    <mergeCell ref="C197:C198"/>
    <mergeCell ref="C201:C202"/>
    <mergeCell ref="A191:A202"/>
    <mergeCell ref="B191:B202"/>
    <mergeCell ref="C191:C193"/>
    <mergeCell ref="M191:M202"/>
    <mergeCell ref="N191:N202"/>
    <mergeCell ref="O191:O202"/>
    <mergeCell ref="V185:V186"/>
    <mergeCell ref="W185:W186"/>
    <mergeCell ref="X185:X186"/>
    <mergeCell ref="Y185:Y186"/>
    <mergeCell ref="C186:C187"/>
    <mergeCell ref="C188:C190"/>
    <mergeCell ref="Q179:Q190"/>
    <mergeCell ref="R179:R190"/>
    <mergeCell ref="S179:S190"/>
    <mergeCell ref="C180:C181"/>
    <mergeCell ref="T185:T186"/>
    <mergeCell ref="U185:U186"/>
    <mergeCell ref="A179:A190"/>
    <mergeCell ref="B179:B190"/>
    <mergeCell ref="M179:M190"/>
    <mergeCell ref="N179:N190"/>
    <mergeCell ref="O179:O190"/>
    <mergeCell ref="P179:P190"/>
    <mergeCell ref="P166:P178"/>
    <mergeCell ref="Q166:Q178"/>
    <mergeCell ref="R166:R178"/>
    <mergeCell ref="S166:S178"/>
    <mergeCell ref="C175:C176"/>
    <mergeCell ref="C177:C178"/>
    <mergeCell ref="A166:A178"/>
    <mergeCell ref="B166:B178"/>
    <mergeCell ref="C166:C168"/>
    <mergeCell ref="M166:M178"/>
    <mergeCell ref="N166:N178"/>
    <mergeCell ref="O166:O178"/>
    <mergeCell ref="T161:T162"/>
    <mergeCell ref="U161:U162"/>
    <mergeCell ref="V161:V162"/>
    <mergeCell ref="W161:W162"/>
    <mergeCell ref="X161:X162"/>
    <mergeCell ref="C163:C164"/>
    <mergeCell ref="P153:P165"/>
    <mergeCell ref="Q153:Q165"/>
    <mergeCell ref="R153:R165"/>
    <mergeCell ref="S153:S165"/>
    <mergeCell ref="C155:C156"/>
    <mergeCell ref="C157:C158"/>
    <mergeCell ref="C160:C161"/>
    <mergeCell ref="A153:A165"/>
    <mergeCell ref="B153:B165"/>
    <mergeCell ref="C153:C154"/>
    <mergeCell ref="M153:M165"/>
    <mergeCell ref="N153:N165"/>
    <mergeCell ref="O153:O165"/>
    <mergeCell ref="O140:O152"/>
    <mergeCell ref="P140:P152"/>
    <mergeCell ref="Q140:Q152"/>
    <mergeCell ref="A140:A152"/>
    <mergeCell ref="B140:B152"/>
    <mergeCell ref="R140:R152"/>
    <mergeCell ref="S140:S152"/>
    <mergeCell ref="C142:C143"/>
    <mergeCell ref="C144:C146"/>
    <mergeCell ref="C147:C148"/>
    <mergeCell ref="P134:P139"/>
    <mergeCell ref="Q134:Q139"/>
    <mergeCell ref="R134:R139"/>
    <mergeCell ref="S134:S139"/>
    <mergeCell ref="C138:C139"/>
    <mergeCell ref="C140:C141"/>
    <mergeCell ref="M140:M152"/>
    <mergeCell ref="N140:N152"/>
    <mergeCell ref="V123:V126"/>
    <mergeCell ref="W123:W126"/>
    <mergeCell ref="X123:X126"/>
    <mergeCell ref="T127:T130"/>
    <mergeCell ref="U127:U130"/>
    <mergeCell ref="V127:V130"/>
    <mergeCell ref="W127:W130"/>
    <mergeCell ref="X127:X130"/>
    <mergeCell ref="Q122:Q133"/>
    <mergeCell ref="R122:R133"/>
    <mergeCell ref="S122:S133"/>
    <mergeCell ref="T123:T126"/>
    <mergeCell ref="U123:U126"/>
    <mergeCell ref="A122:A133"/>
    <mergeCell ref="B122:B133"/>
    <mergeCell ref="M122:M133"/>
    <mergeCell ref="N122:N133"/>
    <mergeCell ref="O122:O133"/>
    <mergeCell ref="P122:P133"/>
    <mergeCell ref="A134:A139"/>
    <mergeCell ref="B134:B139"/>
    <mergeCell ref="C134:C135"/>
    <mergeCell ref="M134:M139"/>
    <mergeCell ref="N134:N139"/>
    <mergeCell ref="O134:O139"/>
    <mergeCell ref="C123:C126"/>
    <mergeCell ref="C128:C129"/>
    <mergeCell ref="C130:C131"/>
    <mergeCell ref="C132:C133"/>
    <mergeCell ref="X111:X114"/>
    <mergeCell ref="Y111:Y114"/>
    <mergeCell ref="C112:C113"/>
    <mergeCell ref="A116:A121"/>
    <mergeCell ref="B116:B121"/>
    <mergeCell ref="C116:C117"/>
    <mergeCell ref="M116:M121"/>
    <mergeCell ref="N116:N121"/>
    <mergeCell ref="O116:O121"/>
    <mergeCell ref="P116:P121"/>
    <mergeCell ref="Q116:Q121"/>
    <mergeCell ref="R116:R121"/>
    <mergeCell ref="S116:S121"/>
    <mergeCell ref="C120:C121"/>
    <mergeCell ref="A107:A115"/>
    <mergeCell ref="B107:B115"/>
    <mergeCell ref="M107:M115"/>
    <mergeCell ref="N107:N115"/>
    <mergeCell ref="O107:O115"/>
    <mergeCell ref="V107:V108"/>
    <mergeCell ref="W107:W108"/>
    <mergeCell ref="C109:C110"/>
    <mergeCell ref="T111:T114"/>
    <mergeCell ref="U111:U114"/>
    <mergeCell ref="V111:V114"/>
    <mergeCell ref="W111:W114"/>
    <mergeCell ref="P107:P115"/>
    <mergeCell ref="Q107:Q115"/>
    <mergeCell ref="R107:R115"/>
    <mergeCell ref="S107:S115"/>
    <mergeCell ref="T107:T108"/>
    <mergeCell ref="U107:U108"/>
    <mergeCell ref="Q92:Q96"/>
    <mergeCell ref="R92:R96"/>
    <mergeCell ref="S92:S96"/>
    <mergeCell ref="A98:A106"/>
    <mergeCell ref="B98:B106"/>
    <mergeCell ref="M98:M106"/>
    <mergeCell ref="N98:N106"/>
    <mergeCell ref="O98:O106"/>
    <mergeCell ref="P98:P106"/>
    <mergeCell ref="Q98:Q106"/>
    <mergeCell ref="A92:A96"/>
    <mergeCell ref="B92:B96"/>
    <mergeCell ref="M92:M96"/>
    <mergeCell ref="N92:N96"/>
    <mergeCell ref="O92:O96"/>
    <mergeCell ref="P92:P96"/>
    <mergeCell ref="R98:R106"/>
    <mergeCell ref="S98:S106"/>
    <mergeCell ref="C99:C100"/>
    <mergeCell ref="C101:C103"/>
    <mergeCell ref="C104:C105"/>
    <mergeCell ref="R79:R91"/>
    <mergeCell ref="S79:S91"/>
    <mergeCell ref="C84:C85"/>
    <mergeCell ref="C86:C87"/>
    <mergeCell ref="C90:C91"/>
    <mergeCell ref="P77:P78"/>
    <mergeCell ref="Q77:Q78"/>
    <mergeCell ref="R77:R78"/>
    <mergeCell ref="S77:S78"/>
    <mergeCell ref="A79:A91"/>
    <mergeCell ref="B79:B91"/>
    <mergeCell ref="C79:C80"/>
    <mergeCell ref="M79:M91"/>
    <mergeCell ref="N79:N91"/>
    <mergeCell ref="O79:O91"/>
    <mergeCell ref="Q67:Q76"/>
    <mergeCell ref="R67:R76"/>
    <mergeCell ref="S67:S76"/>
    <mergeCell ref="C71:C72"/>
    <mergeCell ref="C75:C76"/>
    <mergeCell ref="A77:A78"/>
    <mergeCell ref="B77:B78"/>
    <mergeCell ref="M77:M78"/>
    <mergeCell ref="N77:N78"/>
    <mergeCell ref="O77:O78"/>
    <mergeCell ref="A67:A76"/>
    <mergeCell ref="B67:B76"/>
    <mergeCell ref="M67:M76"/>
    <mergeCell ref="N67:N76"/>
    <mergeCell ref="O67:O76"/>
    <mergeCell ref="P67:P76"/>
    <mergeCell ref="P79:P91"/>
    <mergeCell ref="Q79:Q91"/>
    <mergeCell ref="V55:V58"/>
    <mergeCell ref="W55:W58"/>
    <mergeCell ref="X55:X58"/>
    <mergeCell ref="Y55:Y58"/>
    <mergeCell ref="C58:C59"/>
    <mergeCell ref="C60:C61"/>
    <mergeCell ref="P55:P66"/>
    <mergeCell ref="Q55:Q66"/>
    <mergeCell ref="R55:R66"/>
    <mergeCell ref="S55:S66"/>
    <mergeCell ref="T55:T58"/>
    <mergeCell ref="U55:U58"/>
    <mergeCell ref="A55:A62"/>
    <mergeCell ref="B55:B62"/>
    <mergeCell ref="C55:C56"/>
    <mergeCell ref="M55:M66"/>
    <mergeCell ref="N55:N66"/>
    <mergeCell ref="O55:O66"/>
    <mergeCell ref="A63:A66"/>
    <mergeCell ref="B63:B66"/>
    <mergeCell ref="C65:C66"/>
    <mergeCell ref="N44:N54"/>
    <mergeCell ref="O44:O54"/>
    <mergeCell ref="P44:P54"/>
    <mergeCell ref="Q44:Q54"/>
    <mergeCell ref="R44:R54"/>
    <mergeCell ref="S44:S54"/>
    <mergeCell ref="C38:C39"/>
    <mergeCell ref="C40:C43"/>
    <mergeCell ref="A44:A54"/>
    <mergeCell ref="B44:B54"/>
    <mergeCell ref="C44:C45"/>
    <mergeCell ref="M44:M54"/>
    <mergeCell ref="C47:C48"/>
    <mergeCell ref="C49:C50"/>
    <mergeCell ref="W29:W31"/>
    <mergeCell ref="X29:X31"/>
    <mergeCell ref="C31:C32"/>
    <mergeCell ref="C34:C35"/>
    <mergeCell ref="O29:O43"/>
    <mergeCell ref="P29:P43"/>
    <mergeCell ref="Q29:Q43"/>
    <mergeCell ref="R29:R43"/>
    <mergeCell ref="S29:S43"/>
    <mergeCell ref="T29:T31"/>
    <mergeCell ref="W19:W23"/>
    <mergeCell ref="X19:X23"/>
    <mergeCell ref="Y19:Y23"/>
    <mergeCell ref="C22:C23"/>
    <mergeCell ref="C26:C27"/>
    <mergeCell ref="A29:A43"/>
    <mergeCell ref="B29:B43"/>
    <mergeCell ref="C29:C30"/>
    <mergeCell ref="M29:M43"/>
    <mergeCell ref="N29:N43"/>
    <mergeCell ref="Q19:Q28"/>
    <mergeCell ref="R19:R28"/>
    <mergeCell ref="S19:S28"/>
    <mergeCell ref="T19:T23"/>
    <mergeCell ref="U19:U23"/>
    <mergeCell ref="V19:V23"/>
    <mergeCell ref="A19:A28"/>
    <mergeCell ref="B19:B28"/>
    <mergeCell ref="M19:M28"/>
    <mergeCell ref="N19:N28"/>
    <mergeCell ref="O19:O28"/>
    <mergeCell ref="P19:P28"/>
    <mergeCell ref="U29:U31"/>
    <mergeCell ref="V29:V31"/>
    <mergeCell ref="T3:AD4"/>
    <mergeCell ref="AE4:AE5"/>
    <mergeCell ref="A7:A18"/>
    <mergeCell ref="B7:B18"/>
    <mergeCell ref="C7:C8"/>
    <mergeCell ref="M7:M18"/>
    <mergeCell ref="N7:N18"/>
    <mergeCell ref="U7:U18"/>
    <mergeCell ref="V7:V18"/>
    <mergeCell ref="W7:W18"/>
    <mergeCell ref="X7:X18"/>
    <mergeCell ref="Y7:Y18"/>
    <mergeCell ref="C9:C10"/>
    <mergeCell ref="C11:C12"/>
    <mergeCell ref="C14:C16"/>
    <mergeCell ref="O7:O18"/>
    <mergeCell ref="P7:P18"/>
    <mergeCell ref="Q7:Q18"/>
    <mergeCell ref="R7:R18"/>
    <mergeCell ref="S7:S18"/>
    <mergeCell ref="T7:T18"/>
    <mergeCell ref="A1:S2"/>
    <mergeCell ref="A3:A5"/>
    <mergeCell ref="B3:B5"/>
    <mergeCell ref="C3:C5"/>
    <mergeCell ref="D3:D5"/>
    <mergeCell ref="E3:E5"/>
    <mergeCell ref="F3:F5"/>
    <mergeCell ref="G3:G5"/>
    <mergeCell ref="H3:H5"/>
    <mergeCell ref="I3:K4"/>
    <mergeCell ref="L3:L5"/>
    <mergeCell ref="M3:R4"/>
    <mergeCell ref="S3:S5"/>
  </mergeCells>
  <pageMargins left="0.19685039370078741" right="0.19685039370078741" top="0.31496062992125984" bottom="0.35433070866141736" header="0.31496062992125984" footer="0.31496062992125984"/>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F25"/>
  <sheetViews>
    <sheetView workbookViewId="0">
      <selection activeCell="D27" sqref="D27:D31"/>
    </sheetView>
  </sheetViews>
  <sheetFormatPr defaultRowHeight="15" x14ac:dyDescent="0.25"/>
  <cols>
    <col min="1" max="1" width="24.28515625" customWidth="1"/>
  </cols>
  <sheetData>
    <row r="4" spans="1:6" ht="283.5" x14ac:dyDescent="0.25">
      <c r="A4" s="9" t="s">
        <v>265</v>
      </c>
      <c r="B4" t="s">
        <v>359</v>
      </c>
    </row>
    <row r="5" spans="1:6" x14ac:dyDescent="0.25">
      <c r="A5" t="s">
        <v>502</v>
      </c>
      <c r="B5">
        <v>159</v>
      </c>
      <c r="C5" s="540" t="e">
        <f>'DS thu hồi Muối'!#REF!+'DS thu hồi Muối'!#REF!+'DS thu hồi Muối'!#REF!+'DS thu hồi Muối'!#REF!</f>
        <v>#REF!</v>
      </c>
      <c r="D5" s="540" t="e">
        <f>C5-SUM(B5:B10)</f>
        <v>#REF!</v>
      </c>
      <c r="E5" t="e">
        <f t="shared" ref="E5:E10" si="0">ROUNDUP(B5/$B$11*$D$5,2)</f>
        <v>#REF!</v>
      </c>
      <c r="F5" s="37" t="e">
        <f t="shared" ref="F5:F10" si="1">B5+E5</f>
        <v>#REF!</v>
      </c>
    </row>
    <row r="6" spans="1:6" x14ac:dyDescent="0.25">
      <c r="A6" t="s">
        <v>503</v>
      </c>
      <c r="B6">
        <v>100</v>
      </c>
      <c r="C6" s="540"/>
      <c r="D6" s="540"/>
      <c r="E6" t="e">
        <f t="shared" si="0"/>
        <v>#REF!</v>
      </c>
      <c r="F6" s="37" t="e">
        <f t="shared" si="1"/>
        <v>#REF!</v>
      </c>
    </row>
    <row r="7" spans="1:6" x14ac:dyDescent="0.25">
      <c r="A7" t="s">
        <v>504</v>
      </c>
      <c r="B7">
        <v>111</v>
      </c>
      <c r="C7" s="540"/>
      <c r="D7" s="540"/>
      <c r="E7" t="e">
        <f t="shared" si="0"/>
        <v>#REF!</v>
      </c>
      <c r="F7" s="37" t="e">
        <f t="shared" si="1"/>
        <v>#REF!</v>
      </c>
    </row>
    <row r="8" spans="1:6" x14ac:dyDescent="0.25">
      <c r="A8" t="s">
        <v>505</v>
      </c>
      <c r="B8">
        <v>88</v>
      </c>
      <c r="C8" s="540"/>
      <c r="D8" s="540"/>
      <c r="E8" t="e">
        <f t="shared" si="0"/>
        <v>#REF!</v>
      </c>
      <c r="F8" s="37" t="e">
        <f t="shared" si="1"/>
        <v>#REF!</v>
      </c>
    </row>
    <row r="9" spans="1:6" x14ac:dyDescent="0.25">
      <c r="A9" t="s">
        <v>506</v>
      </c>
      <c r="B9">
        <v>92</v>
      </c>
      <c r="C9" s="540"/>
      <c r="D9" s="540"/>
      <c r="E9" t="e">
        <f t="shared" si="0"/>
        <v>#REF!</v>
      </c>
      <c r="F9" s="37" t="e">
        <f t="shared" si="1"/>
        <v>#REF!</v>
      </c>
    </row>
    <row r="10" spans="1:6" x14ac:dyDescent="0.25">
      <c r="A10" t="s">
        <v>274</v>
      </c>
      <c r="B10">
        <v>182</v>
      </c>
      <c r="C10" s="540"/>
      <c r="D10" s="540"/>
      <c r="E10" t="e">
        <f t="shared" si="0"/>
        <v>#REF!</v>
      </c>
      <c r="F10" s="37" t="e">
        <f t="shared" si="1"/>
        <v>#REF!</v>
      </c>
    </row>
    <row r="11" spans="1:6" x14ac:dyDescent="0.25">
      <c r="B11">
        <f>SUM(B5:B10)</f>
        <v>732</v>
      </c>
    </row>
    <row r="12" spans="1:6" ht="220.5" x14ac:dyDescent="0.25">
      <c r="A12" s="9" t="s">
        <v>269</v>
      </c>
    </row>
    <row r="13" spans="1:6" x14ac:dyDescent="0.25">
      <c r="A13" t="s">
        <v>268</v>
      </c>
      <c r="B13">
        <v>72</v>
      </c>
      <c r="C13" s="540">
        <v>930.1</v>
      </c>
      <c r="D13" s="540">
        <f>C13-B18</f>
        <v>-9.8999999999999773</v>
      </c>
      <c r="E13">
        <f t="shared" ref="E13:E17" si="2">ROUNDUP(B13/$B$18*$D$13,4)</f>
        <v>-0.75829999999999997</v>
      </c>
      <c r="F13">
        <f t="shared" ref="F13:F17" si="3">B13+E13</f>
        <v>71.241699999999994</v>
      </c>
    </row>
    <row r="14" spans="1:6" x14ac:dyDescent="0.25">
      <c r="A14" t="s">
        <v>264</v>
      </c>
      <c r="B14">
        <v>300</v>
      </c>
      <c r="C14" s="540"/>
      <c r="D14" s="540"/>
      <c r="E14">
        <f t="shared" si="2"/>
        <v>-3.1596000000000002</v>
      </c>
      <c r="F14">
        <f t="shared" si="3"/>
        <v>296.84039999999999</v>
      </c>
    </row>
    <row r="15" spans="1:6" x14ac:dyDescent="0.25">
      <c r="A15" t="s">
        <v>276</v>
      </c>
      <c r="B15">
        <v>214</v>
      </c>
      <c r="C15" s="540"/>
      <c r="D15" s="540"/>
      <c r="E15">
        <f t="shared" si="2"/>
        <v>-2.2539000000000002</v>
      </c>
      <c r="F15">
        <f t="shared" si="3"/>
        <v>211.74610000000001</v>
      </c>
    </row>
    <row r="16" spans="1:6" x14ac:dyDescent="0.25">
      <c r="A16" t="s">
        <v>275</v>
      </c>
      <c r="B16">
        <v>114</v>
      </c>
      <c r="C16" s="540"/>
      <c r="D16" s="540"/>
      <c r="E16">
        <f t="shared" si="2"/>
        <v>-1.2006999999999999</v>
      </c>
      <c r="F16">
        <f t="shared" si="3"/>
        <v>112.7993</v>
      </c>
    </row>
    <row r="17" spans="1:6" x14ac:dyDescent="0.25">
      <c r="A17" t="s">
        <v>267</v>
      </c>
      <c r="B17">
        <v>240</v>
      </c>
      <c r="C17" s="540"/>
      <c r="D17" s="540"/>
      <c r="E17">
        <f t="shared" si="2"/>
        <v>-2.5277000000000003</v>
      </c>
      <c r="F17">
        <f t="shared" si="3"/>
        <v>237.47229999999999</v>
      </c>
    </row>
    <row r="18" spans="1:6" x14ac:dyDescent="0.25">
      <c r="B18">
        <f>SUM(B13:B17)</f>
        <v>940</v>
      </c>
    </row>
    <row r="19" spans="1:6" ht="204.75" x14ac:dyDescent="0.25">
      <c r="A19" s="4" t="s">
        <v>272</v>
      </c>
    </row>
    <row r="20" spans="1:6" x14ac:dyDescent="0.25">
      <c r="A20" t="s">
        <v>262</v>
      </c>
      <c r="B20">
        <v>264</v>
      </c>
      <c r="C20" s="540">
        <v>1143.5</v>
      </c>
    </row>
    <row r="21" spans="1:6" x14ac:dyDescent="0.25">
      <c r="A21" t="s">
        <v>266</v>
      </c>
      <c r="B21">
        <v>148</v>
      </c>
      <c r="C21" s="540"/>
    </row>
    <row r="22" spans="1:6" x14ac:dyDescent="0.25">
      <c r="A22" t="s">
        <v>507</v>
      </c>
      <c r="B22">
        <v>250</v>
      </c>
      <c r="C22" s="540"/>
    </row>
    <row r="23" spans="1:6" x14ac:dyDescent="0.25">
      <c r="A23" t="s">
        <v>271</v>
      </c>
      <c r="B23">
        <v>223.8</v>
      </c>
      <c r="C23" s="540"/>
    </row>
    <row r="24" spans="1:6" x14ac:dyDescent="0.25">
      <c r="A24" t="s">
        <v>270</v>
      </c>
      <c r="B24">
        <v>257.7</v>
      </c>
      <c r="C24" s="540"/>
    </row>
    <row r="25" spans="1:6" x14ac:dyDescent="0.25">
      <c r="B25">
        <f>SUM(B20:B24)</f>
        <v>1143.5</v>
      </c>
    </row>
  </sheetData>
  <mergeCells count="5">
    <mergeCell ref="C5:C10"/>
    <mergeCell ref="D5:D10"/>
    <mergeCell ref="C13:C17"/>
    <mergeCell ref="D13:D17"/>
    <mergeCell ref="C20:C2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910"/>
  <sheetViews>
    <sheetView topLeftCell="A64" zoomScaleNormal="100" workbookViewId="0">
      <selection activeCell="D27" sqref="D27:D31"/>
    </sheetView>
  </sheetViews>
  <sheetFormatPr defaultColWidth="9.140625" defaultRowHeight="15" x14ac:dyDescent="0.25"/>
  <cols>
    <col min="1" max="1" width="9.140625" style="10"/>
    <col min="2" max="2" width="25" style="10" customWidth="1"/>
    <col min="3" max="3" width="15.140625" style="10" customWidth="1"/>
    <col min="4" max="5" width="17.42578125" style="10" customWidth="1"/>
    <col min="6" max="6" width="15.42578125" style="10" customWidth="1"/>
    <col min="7" max="7" width="15.28515625" style="10" customWidth="1"/>
    <col min="8" max="8" width="11.140625" style="10" customWidth="1"/>
    <col min="9" max="9" width="10.7109375" style="10" customWidth="1"/>
    <col min="10" max="10" width="12.7109375" style="10" customWidth="1"/>
    <col min="11" max="11" width="26.7109375" style="10" customWidth="1"/>
    <col min="12" max="12" width="9.140625" style="10" customWidth="1"/>
    <col min="13" max="16384" width="9.140625" style="10"/>
  </cols>
  <sheetData>
    <row r="1" spans="1:14" x14ac:dyDescent="0.25">
      <c r="A1" s="549" t="s">
        <v>386</v>
      </c>
      <c r="B1" s="549"/>
      <c r="C1" s="549"/>
      <c r="D1" s="549"/>
      <c r="E1" s="549"/>
      <c r="F1" s="549"/>
      <c r="G1" s="549"/>
      <c r="H1" s="549"/>
      <c r="I1" s="549"/>
      <c r="J1" s="549"/>
      <c r="K1" s="549"/>
    </row>
    <row r="2" spans="1:14" ht="28.5" x14ac:dyDescent="0.25">
      <c r="A2" s="12" t="s">
        <v>288</v>
      </c>
      <c r="B2" s="12" t="s">
        <v>289</v>
      </c>
      <c r="C2" s="12" t="s">
        <v>359</v>
      </c>
      <c r="D2" s="547" t="s">
        <v>375</v>
      </c>
      <c r="E2" s="548"/>
      <c r="F2" s="12" t="s">
        <v>362</v>
      </c>
      <c r="G2" s="12" t="s">
        <v>383</v>
      </c>
      <c r="H2" s="12" t="s">
        <v>384</v>
      </c>
      <c r="I2" s="12" t="s">
        <v>360</v>
      </c>
      <c r="J2" s="12" t="s">
        <v>385</v>
      </c>
      <c r="K2" s="12" t="s">
        <v>361</v>
      </c>
      <c r="N2" s="11"/>
    </row>
    <row r="3" spans="1:14" x14ac:dyDescent="0.25">
      <c r="A3" s="13">
        <v>1</v>
      </c>
      <c r="B3" s="13" t="s">
        <v>322</v>
      </c>
      <c r="C3" s="14">
        <v>85</v>
      </c>
      <c r="D3" s="557">
        <f>SUM(C3:C9)</f>
        <v>1147</v>
      </c>
      <c r="E3" s="557">
        <f>SUM(D3:D26)</f>
        <v>4183</v>
      </c>
      <c r="F3" s="544">
        <v>4578.93</v>
      </c>
      <c r="G3" s="544">
        <f t="shared" ref="G3:G32" si="0">F3-E3</f>
        <v>395.93000000000029</v>
      </c>
      <c r="H3" s="544">
        <f>COUNTA(B3:B26)</f>
        <v>24</v>
      </c>
      <c r="I3" s="13">
        <f t="shared" ref="I3:I26" si="1">C3/$E$3*100</f>
        <v>2.0320344250537894</v>
      </c>
      <c r="J3" s="15">
        <f t="shared" ref="J3:J26" si="2">ROUNDUP(I3*$G$3/100,4)</f>
        <v>8.0455000000000005</v>
      </c>
      <c r="K3" s="16">
        <f t="shared" ref="K3:K34" si="3">J3+C3</f>
        <v>93.045500000000004</v>
      </c>
      <c r="N3" s="11"/>
    </row>
    <row r="4" spans="1:14" x14ac:dyDescent="0.25">
      <c r="A4" s="13">
        <v>2</v>
      </c>
      <c r="B4" s="13" t="s">
        <v>301</v>
      </c>
      <c r="C4" s="14">
        <v>169</v>
      </c>
      <c r="D4" s="558"/>
      <c r="E4" s="558"/>
      <c r="F4" s="545"/>
      <c r="G4" s="545"/>
      <c r="H4" s="545"/>
      <c r="I4" s="13">
        <f t="shared" si="1"/>
        <v>4.0401625627540048</v>
      </c>
      <c r="J4" s="13">
        <f t="shared" si="2"/>
        <v>15.9963</v>
      </c>
      <c r="K4" s="16">
        <f t="shared" si="3"/>
        <v>184.99629999999999</v>
      </c>
      <c r="N4" s="11"/>
    </row>
    <row r="5" spans="1:14" x14ac:dyDescent="0.25">
      <c r="A5" s="13">
        <v>3</v>
      </c>
      <c r="B5" s="13" t="s">
        <v>363</v>
      </c>
      <c r="C5" s="14">
        <v>182</v>
      </c>
      <c r="D5" s="558"/>
      <c r="E5" s="558"/>
      <c r="F5" s="545"/>
      <c r="G5" s="545"/>
      <c r="H5" s="545"/>
      <c r="I5" s="13">
        <f t="shared" si="1"/>
        <v>4.3509442983504663</v>
      </c>
      <c r="J5" s="13">
        <f t="shared" si="2"/>
        <v>17.226700000000001</v>
      </c>
      <c r="K5" s="16">
        <f t="shared" si="3"/>
        <v>199.22669999999999</v>
      </c>
      <c r="N5" s="11"/>
    </row>
    <row r="6" spans="1:14" x14ac:dyDescent="0.25">
      <c r="A6" s="13">
        <v>4</v>
      </c>
      <c r="B6" s="13" t="s">
        <v>354</v>
      </c>
      <c r="C6" s="14">
        <v>166</v>
      </c>
      <c r="D6" s="558"/>
      <c r="E6" s="558"/>
      <c r="F6" s="545"/>
      <c r="G6" s="545"/>
      <c r="H6" s="545"/>
      <c r="I6" s="13">
        <f t="shared" si="1"/>
        <v>3.9684437006932827</v>
      </c>
      <c r="J6" s="13">
        <f t="shared" si="2"/>
        <v>15.712299999999999</v>
      </c>
      <c r="K6" s="16">
        <f t="shared" si="3"/>
        <v>181.7123</v>
      </c>
      <c r="N6" s="11"/>
    </row>
    <row r="7" spans="1:14" x14ac:dyDescent="0.25">
      <c r="A7" s="13">
        <v>5</v>
      </c>
      <c r="B7" s="13" t="s">
        <v>364</v>
      </c>
      <c r="C7" s="14">
        <v>254</v>
      </c>
      <c r="D7" s="558"/>
      <c r="E7" s="558"/>
      <c r="F7" s="545"/>
      <c r="G7" s="545"/>
      <c r="H7" s="545"/>
      <c r="I7" s="13">
        <f t="shared" si="1"/>
        <v>6.0721969878077937</v>
      </c>
      <c r="J7" s="13">
        <f t="shared" si="2"/>
        <v>24.041699999999999</v>
      </c>
      <c r="K7" s="16">
        <f t="shared" si="3"/>
        <v>278.04169999999999</v>
      </c>
      <c r="N7" s="11"/>
    </row>
    <row r="8" spans="1:14" x14ac:dyDescent="0.25">
      <c r="A8" s="13">
        <v>6</v>
      </c>
      <c r="B8" s="13" t="s">
        <v>365</v>
      </c>
      <c r="C8" s="14">
        <v>65</v>
      </c>
      <c r="D8" s="558"/>
      <c r="E8" s="558"/>
      <c r="F8" s="545"/>
      <c r="G8" s="545"/>
      <c r="H8" s="545"/>
      <c r="I8" s="13">
        <f t="shared" si="1"/>
        <v>1.5539086779823095</v>
      </c>
      <c r="J8" s="13">
        <f t="shared" si="2"/>
        <v>6.1524000000000001</v>
      </c>
      <c r="K8" s="16">
        <f t="shared" si="3"/>
        <v>71.1524</v>
      </c>
      <c r="N8" s="11"/>
    </row>
    <row r="9" spans="1:14" x14ac:dyDescent="0.25">
      <c r="A9" s="13">
        <v>7</v>
      </c>
      <c r="B9" s="13" t="s">
        <v>366</v>
      </c>
      <c r="C9" s="14">
        <f>156+70</f>
        <v>226</v>
      </c>
      <c r="D9" s="559"/>
      <c r="E9" s="558"/>
      <c r="F9" s="545"/>
      <c r="G9" s="545"/>
      <c r="H9" s="545"/>
      <c r="I9" s="13">
        <f t="shared" si="1"/>
        <v>5.4028209419077218</v>
      </c>
      <c r="J9" s="13">
        <f t="shared" si="2"/>
        <v>21.391400000000001</v>
      </c>
      <c r="K9" s="16">
        <f t="shared" si="3"/>
        <v>247.3914</v>
      </c>
      <c r="N9" s="11"/>
    </row>
    <row r="10" spans="1:14" x14ac:dyDescent="0.25">
      <c r="A10" s="13">
        <v>8</v>
      </c>
      <c r="B10" s="13" t="s">
        <v>322</v>
      </c>
      <c r="C10" s="17">
        <v>147</v>
      </c>
      <c r="D10" s="566">
        <f>SUM(C10:C14)</f>
        <v>902</v>
      </c>
      <c r="E10" s="558"/>
      <c r="F10" s="545"/>
      <c r="G10" s="545"/>
      <c r="H10" s="545"/>
      <c r="I10" s="13">
        <f t="shared" si="1"/>
        <v>3.5142242409753761</v>
      </c>
      <c r="J10" s="13">
        <f t="shared" si="2"/>
        <v>13.9139</v>
      </c>
      <c r="K10" s="16">
        <f t="shared" si="3"/>
        <v>160.91390000000001</v>
      </c>
      <c r="N10" s="11"/>
    </row>
    <row r="11" spans="1:14" x14ac:dyDescent="0.25">
      <c r="A11" s="13">
        <v>9</v>
      </c>
      <c r="B11" s="13" t="s">
        <v>356</v>
      </c>
      <c r="C11" s="17">
        <v>172</v>
      </c>
      <c r="D11" s="567"/>
      <c r="E11" s="558"/>
      <c r="F11" s="545"/>
      <c r="G11" s="545"/>
      <c r="H11" s="545"/>
      <c r="I11" s="13">
        <f t="shared" si="1"/>
        <v>4.111881424814726</v>
      </c>
      <c r="J11" s="13">
        <f t="shared" si="2"/>
        <v>16.280200000000001</v>
      </c>
      <c r="K11" s="16">
        <f t="shared" si="3"/>
        <v>188.28020000000001</v>
      </c>
      <c r="N11" s="11"/>
    </row>
    <row r="12" spans="1:14" x14ac:dyDescent="0.25">
      <c r="A12" s="13">
        <v>10</v>
      </c>
      <c r="B12" s="13" t="s">
        <v>342</v>
      </c>
      <c r="C12" s="17">
        <v>161</v>
      </c>
      <c r="D12" s="567"/>
      <c r="E12" s="558"/>
      <c r="F12" s="545"/>
      <c r="G12" s="545"/>
      <c r="H12" s="545"/>
      <c r="I12" s="13">
        <f t="shared" si="1"/>
        <v>3.8489122639254121</v>
      </c>
      <c r="J12" s="13">
        <f t="shared" si="2"/>
        <v>15.238999999999999</v>
      </c>
      <c r="K12" s="16">
        <f t="shared" si="3"/>
        <v>176.239</v>
      </c>
      <c r="N12" s="11"/>
    </row>
    <row r="13" spans="1:14" x14ac:dyDescent="0.25">
      <c r="A13" s="13">
        <v>11</v>
      </c>
      <c r="B13" s="13" t="s">
        <v>345</v>
      </c>
      <c r="C13" s="17">
        <v>262</v>
      </c>
      <c r="D13" s="567"/>
      <c r="E13" s="558"/>
      <c r="F13" s="545"/>
      <c r="G13" s="545"/>
      <c r="H13" s="545"/>
      <c r="I13" s="13">
        <f t="shared" si="1"/>
        <v>6.2634472866363851</v>
      </c>
      <c r="J13" s="13">
        <f t="shared" si="2"/>
        <v>24.7989</v>
      </c>
      <c r="K13" s="16">
        <f t="shared" si="3"/>
        <v>286.7989</v>
      </c>
      <c r="N13" s="11"/>
    </row>
    <row r="14" spans="1:14" x14ac:dyDescent="0.25">
      <c r="A14" s="13">
        <v>12</v>
      </c>
      <c r="B14" s="13" t="s">
        <v>313</v>
      </c>
      <c r="C14" s="17">
        <v>160</v>
      </c>
      <c r="D14" s="568"/>
      <c r="E14" s="558"/>
      <c r="F14" s="545"/>
      <c r="G14" s="545"/>
      <c r="H14" s="545"/>
      <c r="I14" s="13">
        <f t="shared" si="1"/>
        <v>3.8250059765718381</v>
      </c>
      <c r="J14" s="13">
        <f t="shared" si="2"/>
        <v>15.144399999999999</v>
      </c>
      <c r="K14" s="16">
        <f t="shared" si="3"/>
        <v>175.14439999999999</v>
      </c>
      <c r="N14" s="11"/>
    </row>
    <row r="15" spans="1:14" x14ac:dyDescent="0.25">
      <c r="A15" s="13">
        <v>13</v>
      </c>
      <c r="B15" s="13" t="s">
        <v>367</v>
      </c>
      <c r="C15" s="18">
        <v>166</v>
      </c>
      <c r="D15" s="569">
        <f>SUM(C15:C26)</f>
        <v>2134</v>
      </c>
      <c r="E15" s="558"/>
      <c r="F15" s="545"/>
      <c r="G15" s="545"/>
      <c r="H15" s="545"/>
      <c r="I15" s="13">
        <f t="shared" si="1"/>
        <v>3.9684437006932827</v>
      </c>
      <c r="J15" s="13">
        <f t="shared" si="2"/>
        <v>15.712299999999999</v>
      </c>
      <c r="K15" s="16">
        <f t="shared" si="3"/>
        <v>181.7123</v>
      </c>
      <c r="N15" s="11"/>
    </row>
    <row r="16" spans="1:14" x14ac:dyDescent="0.25">
      <c r="A16" s="13">
        <v>14</v>
      </c>
      <c r="B16" s="13" t="s">
        <v>368</v>
      </c>
      <c r="C16" s="18">
        <v>262</v>
      </c>
      <c r="D16" s="570"/>
      <c r="E16" s="558"/>
      <c r="F16" s="545"/>
      <c r="G16" s="545"/>
      <c r="H16" s="545"/>
      <c r="I16" s="13">
        <f t="shared" si="1"/>
        <v>6.2634472866363851</v>
      </c>
      <c r="J16" s="13">
        <f t="shared" si="2"/>
        <v>24.7989</v>
      </c>
      <c r="K16" s="16">
        <f t="shared" si="3"/>
        <v>286.7989</v>
      </c>
      <c r="N16" s="11"/>
    </row>
    <row r="17" spans="1:14" x14ac:dyDescent="0.25">
      <c r="A17" s="13">
        <v>15</v>
      </c>
      <c r="B17" s="13" t="s">
        <v>353</v>
      </c>
      <c r="C17" s="18">
        <v>231</v>
      </c>
      <c r="D17" s="570"/>
      <c r="E17" s="558"/>
      <c r="F17" s="545"/>
      <c r="G17" s="545"/>
      <c r="H17" s="545"/>
      <c r="I17" s="13">
        <f t="shared" si="1"/>
        <v>5.522352378675591</v>
      </c>
      <c r="J17" s="13">
        <f t="shared" si="2"/>
        <v>21.864699999999999</v>
      </c>
      <c r="K17" s="16">
        <f t="shared" si="3"/>
        <v>252.8647</v>
      </c>
      <c r="N17" s="11"/>
    </row>
    <row r="18" spans="1:14" x14ac:dyDescent="0.25">
      <c r="A18" s="13">
        <v>16</v>
      </c>
      <c r="B18" s="13" t="s">
        <v>336</v>
      </c>
      <c r="C18" s="18">
        <v>259</v>
      </c>
      <c r="D18" s="570"/>
      <c r="E18" s="558"/>
      <c r="F18" s="545"/>
      <c r="G18" s="545"/>
      <c r="H18" s="545"/>
      <c r="I18" s="13">
        <f t="shared" si="1"/>
        <v>6.191728424575663</v>
      </c>
      <c r="J18" s="13">
        <f t="shared" si="2"/>
        <v>24.515000000000001</v>
      </c>
      <c r="K18" s="16">
        <f t="shared" si="3"/>
        <v>283.51499999999999</v>
      </c>
      <c r="N18" s="11"/>
    </row>
    <row r="19" spans="1:14" x14ac:dyDescent="0.25">
      <c r="A19" s="13">
        <v>17</v>
      </c>
      <c r="B19" s="13" t="s">
        <v>308</v>
      </c>
      <c r="C19" s="18">
        <v>113</v>
      </c>
      <c r="D19" s="570"/>
      <c r="E19" s="558"/>
      <c r="F19" s="545"/>
      <c r="G19" s="545"/>
      <c r="H19" s="545"/>
      <c r="I19" s="13">
        <f t="shared" si="1"/>
        <v>2.7014104709538609</v>
      </c>
      <c r="J19" s="13">
        <f t="shared" si="2"/>
        <v>10.6957</v>
      </c>
      <c r="K19" s="16">
        <f t="shared" si="3"/>
        <v>123.6957</v>
      </c>
      <c r="N19" s="11"/>
    </row>
    <row r="20" spans="1:14" x14ac:dyDescent="0.25">
      <c r="A20" s="13">
        <v>18</v>
      </c>
      <c r="B20" s="13" t="s">
        <v>333</v>
      </c>
      <c r="C20" s="18">
        <v>76</v>
      </c>
      <c r="D20" s="570"/>
      <c r="E20" s="558"/>
      <c r="F20" s="545"/>
      <c r="G20" s="545"/>
      <c r="H20" s="545"/>
      <c r="I20" s="13">
        <f t="shared" si="1"/>
        <v>1.8168778388716234</v>
      </c>
      <c r="J20" s="13">
        <f t="shared" si="2"/>
        <v>7.1936</v>
      </c>
      <c r="K20" s="16">
        <f t="shared" si="3"/>
        <v>83.193600000000004</v>
      </c>
      <c r="N20" s="11"/>
    </row>
    <row r="21" spans="1:14" x14ac:dyDescent="0.25">
      <c r="A21" s="13">
        <v>19</v>
      </c>
      <c r="B21" s="13" t="s">
        <v>369</v>
      </c>
      <c r="C21" s="18">
        <v>184</v>
      </c>
      <c r="D21" s="570"/>
      <c r="E21" s="558"/>
      <c r="F21" s="545"/>
      <c r="G21" s="545"/>
      <c r="H21" s="545"/>
      <c r="I21" s="13">
        <f t="shared" si="1"/>
        <v>4.3987568730576143</v>
      </c>
      <c r="J21" s="13">
        <f t="shared" si="2"/>
        <v>17.416</v>
      </c>
      <c r="K21" s="16">
        <f t="shared" si="3"/>
        <v>201.416</v>
      </c>
      <c r="N21" s="11"/>
    </row>
    <row r="22" spans="1:14" x14ac:dyDescent="0.25">
      <c r="A22" s="13">
        <v>20</v>
      </c>
      <c r="B22" s="13" t="s">
        <v>370</v>
      </c>
      <c r="C22" s="18">
        <v>295</v>
      </c>
      <c r="D22" s="570"/>
      <c r="E22" s="558"/>
      <c r="F22" s="545"/>
      <c r="G22" s="545"/>
      <c r="H22" s="545"/>
      <c r="I22" s="13">
        <f t="shared" si="1"/>
        <v>7.0523547693043271</v>
      </c>
      <c r="J22" s="13">
        <f t="shared" si="2"/>
        <v>27.9224</v>
      </c>
      <c r="K22" s="16">
        <f t="shared" si="3"/>
        <v>322.92239999999998</v>
      </c>
      <c r="N22" s="11"/>
    </row>
    <row r="23" spans="1:14" x14ac:dyDescent="0.25">
      <c r="A23" s="13">
        <v>21</v>
      </c>
      <c r="B23" s="13" t="s">
        <v>291</v>
      </c>
      <c r="C23" s="18">
        <v>165</v>
      </c>
      <c r="D23" s="570"/>
      <c r="E23" s="558"/>
      <c r="F23" s="545"/>
      <c r="G23" s="545"/>
      <c r="H23" s="545"/>
      <c r="I23" s="13">
        <f t="shared" si="1"/>
        <v>3.9445374133397082</v>
      </c>
      <c r="J23" s="13">
        <f t="shared" si="2"/>
        <v>15.617699999999999</v>
      </c>
      <c r="K23" s="16">
        <f t="shared" si="3"/>
        <v>180.61770000000001</v>
      </c>
      <c r="N23" s="11"/>
    </row>
    <row r="24" spans="1:14" x14ac:dyDescent="0.25">
      <c r="A24" s="13">
        <v>22</v>
      </c>
      <c r="B24" s="13" t="s">
        <v>324</v>
      </c>
      <c r="C24" s="18">
        <v>74</v>
      </c>
      <c r="D24" s="570"/>
      <c r="E24" s="558"/>
      <c r="F24" s="545"/>
      <c r="G24" s="545"/>
      <c r="H24" s="545"/>
      <c r="I24" s="13">
        <f t="shared" si="1"/>
        <v>1.7690652641644753</v>
      </c>
      <c r="J24" s="13">
        <f t="shared" si="2"/>
        <v>7.0042999999999997</v>
      </c>
      <c r="K24" s="16">
        <f t="shared" si="3"/>
        <v>81.004300000000001</v>
      </c>
      <c r="N24" s="11"/>
    </row>
    <row r="25" spans="1:14" x14ac:dyDescent="0.25">
      <c r="A25" s="13">
        <v>23</v>
      </c>
      <c r="B25" s="13" t="s">
        <v>320</v>
      </c>
      <c r="C25" s="18">
        <v>252</v>
      </c>
      <c r="D25" s="570"/>
      <c r="E25" s="558"/>
      <c r="F25" s="545"/>
      <c r="G25" s="545"/>
      <c r="H25" s="545"/>
      <c r="I25" s="13">
        <f t="shared" si="1"/>
        <v>6.0243844131006457</v>
      </c>
      <c r="J25" s="13">
        <f t="shared" si="2"/>
        <v>23.852399999999999</v>
      </c>
      <c r="K25" s="16">
        <f t="shared" si="3"/>
        <v>275.85239999999999</v>
      </c>
      <c r="N25" s="11"/>
    </row>
    <row r="26" spans="1:14" x14ac:dyDescent="0.25">
      <c r="A26" s="13">
        <v>24</v>
      </c>
      <c r="B26" s="13" t="s">
        <v>349</v>
      </c>
      <c r="C26" s="18">
        <v>57</v>
      </c>
      <c r="D26" s="571"/>
      <c r="E26" s="559"/>
      <c r="F26" s="546"/>
      <c r="G26" s="546"/>
      <c r="H26" s="546"/>
      <c r="I26" s="13">
        <f t="shared" si="1"/>
        <v>1.3626583791537175</v>
      </c>
      <c r="J26" s="13">
        <f t="shared" si="2"/>
        <v>5.3952</v>
      </c>
      <c r="K26" s="16">
        <f t="shared" si="3"/>
        <v>62.395200000000003</v>
      </c>
      <c r="N26" s="11"/>
    </row>
    <row r="27" spans="1:14" x14ac:dyDescent="0.25">
      <c r="A27" s="13">
        <v>25</v>
      </c>
      <c r="B27" s="13" t="s">
        <v>349</v>
      </c>
      <c r="C27" s="19">
        <v>197</v>
      </c>
      <c r="D27" s="560">
        <f>SUM(C27:C31)</f>
        <v>804</v>
      </c>
      <c r="E27" s="560">
        <f>D27</f>
        <v>804</v>
      </c>
      <c r="F27" s="544">
        <v>906.18</v>
      </c>
      <c r="G27" s="544">
        <f t="shared" si="0"/>
        <v>102.17999999999995</v>
      </c>
      <c r="H27" s="544">
        <f>COUNTA(B27:B31)</f>
        <v>5</v>
      </c>
      <c r="I27" s="13">
        <f t="shared" ref="I27:I31" si="4">C27/$E$27*100</f>
        <v>24.502487562189053</v>
      </c>
      <c r="J27" s="13">
        <f t="shared" ref="J27:J31" si="5">ROUNDUP(I27*$G$27/100,4)</f>
        <v>25.0367</v>
      </c>
      <c r="K27" s="16">
        <f t="shared" si="3"/>
        <v>222.0367</v>
      </c>
      <c r="N27" s="11"/>
    </row>
    <row r="28" spans="1:14" x14ac:dyDescent="0.25">
      <c r="A28" s="13">
        <v>26</v>
      </c>
      <c r="B28" s="13" t="s">
        <v>299</v>
      </c>
      <c r="C28" s="19">
        <v>108</v>
      </c>
      <c r="D28" s="561"/>
      <c r="E28" s="561"/>
      <c r="F28" s="545"/>
      <c r="G28" s="545"/>
      <c r="H28" s="545"/>
      <c r="I28" s="13">
        <f t="shared" si="4"/>
        <v>13.432835820895523</v>
      </c>
      <c r="J28" s="13">
        <f t="shared" si="5"/>
        <v>13.7257</v>
      </c>
      <c r="K28" s="16">
        <f t="shared" si="3"/>
        <v>121.7257</v>
      </c>
      <c r="N28" s="11"/>
    </row>
    <row r="29" spans="1:14" x14ac:dyDescent="0.25">
      <c r="A29" s="13">
        <v>27</v>
      </c>
      <c r="B29" s="13" t="s">
        <v>371</v>
      </c>
      <c r="C29" s="19">
        <v>109</v>
      </c>
      <c r="D29" s="561"/>
      <c r="E29" s="561"/>
      <c r="F29" s="545"/>
      <c r="G29" s="545"/>
      <c r="H29" s="545"/>
      <c r="I29" s="13">
        <f t="shared" si="4"/>
        <v>13.557213930348258</v>
      </c>
      <c r="J29" s="13">
        <f t="shared" si="5"/>
        <v>13.8528</v>
      </c>
      <c r="K29" s="16">
        <f t="shared" si="3"/>
        <v>122.8528</v>
      </c>
      <c r="N29" s="11"/>
    </row>
    <row r="30" spans="1:14" x14ac:dyDescent="0.25">
      <c r="A30" s="13">
        <v>28</v>
      </c>
      <c r="B30" s="13" t="s">
        <v>340</v>
      </c>
      <c r="C30" s="19">
        <v>190</v>
      </c>
      <c r="D30" s="561"/>
      <c r="E30" s="561"/>
      <c r="F30" s="545"/>
      <c r="G30" s="545"/>
      <c r="H30" s="545"/>
      <c r="I30" s="13">
        <f t="shared" si="4"/>
        <v>23.631840796019901</v>
      </c>
      <c r="J30" s="13">
        <f t="shared" si="5"/>
        <v>24.147099999999998</v>
      </c>
      <c r="K30" s="16">
        <f t="shared" si="3"/>
        <v>214.14709999999999</v>
      </c>
      <c r="N30" s="11"/>
    </row>
    <row r="31" spans="1:14" x14ac:dyDescent="0.25">
      <c r="A31" s="13">
        <v>29</v>
      </c>
      <c r="B31" s="13" t="s">
        <v>372</v>
      </c>
      <c r="C31" s="19">
        <v>200</v>
      </c>
      <c r="D31" s="562"/>
      <c r="E31" s="562"/>
      <c r="F31" s="546"/>
      <c r="G31" s="546"/>
      <c r="H31" s="546"/>
      <c r="I31" s="13">
        <f t="shared" si="4"/>
        <v>24.875621890547265</v>
      </c>
      <c r="J31" s="13">
        <f t="shared" si="5"/>
        <v>25.417999999999999</v>
      </c>
      <c r="K31" s="16">
        <f t="shared" si="3"/>
        <v>225.41800000000001</v>
      </c>
      <c r="N31" s="11"/>
    </row>
    <row r="32" spans="1:14" x14ac:dyDescent="0.25">
      <c r="A32" s="13">
        <v>30</v>
      </c>
      <c r="B32" s="13" t="s">
        <v>373</v>
      </c>
      <c r="C32" s="20">
        <v>297</v>
      </c>
      <c r="D32" s="563">
        <f>SUM(C32:C41)</f>
        <v>1773</v>
      </c>
      <c r="E32" s="563">
        <f>SUM(D32:D62)</f>
        <v>5114.7</v>
      </c>
      <c r="F32" s="544">
        <v>5400.77</v>
      </c>
      <c r="G32" s="544">
        <f t="shared" si="0"/>
        <v>286.07000000000062</v>
      </c>
      <c r="H32" s="544">
        <f>COUNTA(B32:B62)</f>
        <v>31</v>
      </c>
      <c r="I32" s="13">
        <f t="shared" ref="I32:I62" si="6">C32/$E$32*100</f>
        <v>5.8067921872250574</v>
      </c>
      <c r="J32" s="13">
        <f t="shared" ref="J32:J62" si="7">ROUNDUP(I32*$G$32/100,4)</f>
        <v>16.611499999999999</v>
      </c>
      <c r="K32" s="16">
        <f t="shared" si="3"/>
        <v>313.61149999999998</v>
      </c>
      <c r="N32" s="11"/>
    </row>
    <row r="33" spans="1:14" x14ac:dyDescent="0.25">
      <c r="A33" s="13">
        <v>31</v>
      </c>
      <c r="B33" s="13" t="s">
        <v>344</v>
      </c>
      <c r="C33" s="20">
        <v>79</v>
      </c>
      <c r="D33" s="564"/>
      <c r="E33" s="564"/>
      <c r="F33" s="545"/>
      <c r="G33" s="545"/>
      <c r="H33" s="545"/>
      <c r="I33" s="13">
        <f t="shared" si="6"/>
        <v>1.5445676188241735</v>
      </c>
      <c r="J33" s="13">
        <f t="shared" si="7"/>
        <v>4.4185999999999996</v>
      </c>
      <c r="K33" s="16">
        <f t="shared" si="3"/>
        <v>83.418599999999998</v>
      </c>
      <c r="N33" s="11"/>
    </row>
    <row r="34" spans="1:14" x14ac:dyDescent="0.25">
      <c r="A34" s="13">
        <v>32</v>
      </c>
      <c r="B34" s="13" t="s">
        <v>306</v>
      </c>
      <c r="C34" s="20">
        <f>127+84</f>
        <v>211</v>
      </c>
      <c r="D34" s="564"/>
      <c r="E34" s="564"/>
      <c r="F34" s="545"/>
      <c r="G34" s="545"/>
      <c r="H34" s="545"/>
      <c r="I34" s="13">
        <f t="shared" si="6"/>
        <v>4.1253641464797548</v>
      </c>
      <c r="J34" s="13">
        <f t="shared" si="7"/>
        <v>11.801499999999999</v>
      </c>
      <c r="K34" s="16">
        <f t="shared" si="3"/>
        <v>222.8015</v>
      </c>
      <c r="N34" s="11"/>
    </row>
    <row r="35" spans="1:14" x14ac:dyDescent="0.25">
      <c r="A35" s="13">
        <v>33</v>
      </c>
      <c r="B35" s="13" t="s">
        <v>310</v>
      </c>
      <c r="C35" s="20">
        <v>131</v>
      </c>
      <c r="D35" s="564"/>
      <c r="E35" s="564"/>
      <c r="F35" s="545"/>
      <c r="G35" s="545"/>
      <c r="H35" s="545"/>
      <c r="I35" s="13">
        <f t="shared" si="6"/>
        <v>2.5612450388097052</v>
      </c>
      <c r="J35" s="13">
        <f t="shared" si="7"/>
        <v>7.327</v>
      </c>
      <c r="K35" s="16">
        <f t="shared" ref="K35:K62" si="8">J35+C35</f>
        <v>138.327</v>
      </c>
      <c r="N35" s="11"/>
    </row>
    <row r="36" spans="1:14" x14ac:dyDescent="0.25">
      <c r="A36" s="13">
        <v>34</v>
      </c>
      <c r="B36" s="13" t="s">
        <v>374</v>
      </c>
      <c r="C36" s="20">
        <v>110</v>
      </c>
      <c r="D36" s="564"/>
      <c r="E36" s="564"/>
      <c r="F36" s="545"/>
      <c r="G36" s="545"/>
      <c r="H36" s="545"/>
      <c r="I36" s="13">
        <f t="shared" si="6"/>
        <v>2.1506637730463174</v>
      </c>
      <c r="J36" s="13">
        <f t="shared" si="7"/>
        <v>6.1524999999999999</v>
      </c>
      <c r="K36" s="16">
        <f t="shared" si="8"/>
        <v>116.1525</v>
      </c>
      <c r="N36" s="11"/>
    </row>
    <row r="37" spans="1:14" x14ac:dyDescent="0.25">
      <c r="A37" s="13">
        <v>35</v>
      </c>
      <c r="B37" s="13" t="s">
        <v>347</v>
      </c>
      <c r="C37" s="20">
        <v>167</v>
      </c>
      <c r="D37" s="564"/>
      <c r="E37" s="564"/>
      <c r="F37" s="545"/>
      <c r="G37" s="545"/>
      <c r="H37" s="545"/>
      <c r="I37" s="13">
        <f t="shared" si="6"/>
        <v>3.2650986372612274</v>
      </c>
      <c r="J37" s="13">
        <f t="shared" si="7"/>
        <v>9.3405000000000005</v>
      </c>
      <c r="K37" s="16">
        <f t="shared" si="8"/>
        <v>176.34049999999999</v>
      </c>
      <c r="N37" s="11"/>
    </row>
    <row r="38" spans="1:14" x14ac:dyDescent="0.25">
      <c r="A38" s="13">
        <v>36</v>
      </c>
      <c r="B38" s="13" t="s">
        <v>296</v>
      </c>
      <c r="C38" s="20">
        <v>165</v>
      </c>
      <c r="D38" s="564"/>
      <c r="E38" s="564"/>
      <c r="F38" s="545"/>
      <c r="G38" s="545"/>
      <c r="H38" s="545"/>
      <c r="I38" s="13">
        <f t="shared" si="6"/>
        <v>3.2259956595694765</v>
      </c>
      <c r="J38" s="13">
        <f t="shared" si="7"/>
        <v>9.2286999999999999</v>
      </c>
      <c r="K38" s="16">
        <f t="shared" si="8"/>
        <v>174.2287</v>
      </c>
      <c r="N38" s="11"/>
    </row>
    <row r="39" spans="1:14" x14ac:dyDescent="0.25">
      <c r="A39" s="13">
        <v>37</v>
      </c>
      <c r="B39" s="13" t="s">
        <v>341</v>
      </c>
      <c r="C39" s="20">
        <v>198</v>
      </c>
      <c r="D39" s="564"/>
      <c r="E39" s="564"/>
      <c r="F39" s="545"/>
      <c r="G39" s="545"/>
      <c r="H39" s="545"/>
      <c r="I39" s="13">
        <f t="shared" si="6"/>
        <v>3.8711947914833718</v>
      </c>
      <c r="J39" s="13">
        <f t="shared" si="7"/>
        <v>11.074399999999999</v>
      </c>
      <c r="K39" s="16">
        <f t="shared" si="8"/>
        <v>209.0744</v>
      </c>
      <c r="N39" s="11"/>
    </row>
    <row r="40" spans="1:14" x14ac:dyDescent="0.25">
      <c r="A40" s="13">
        <v>38</v>
      </c>
      <c r="B40" s="13" t="s">
        <v>348</v>
      </c>
      <c r="C40" s="20">
        <v>187</v>
      </c>
      <c r="D40" s="564"/>
      <c r="E40" s="564"/>
      <c r="F40" s="545"/>
      <c r="G40" s="545"/>
      <c r="H40" s="545"/>
      <c r="I40" s="13">
        <f t="shared" si="6"/>
        <v>3.65612841417874</v>
      </c>
      <c r="J40" s="13">
        <f t="shared" si="7"/>
        <v>10.459099999999999</v>
      </c>
      <c r="K40" s="16">
        <f t="shared" si="8"/>
        <v>197.45910000000001</v>
      </c>
      <c r="N40" s="11"/>
    </row>
    <row r="41" spans="1:14" x14ac:dyDescent="0.25">
      <c r="A41" s="13">
        <v>39</v>
      </c>
      <c r="B41" s="13" t="s">
        <v>337</v>
      </c>
      <c r="C41" s="20">
        <v>228</v>
      </c>
      <c r="D41" s="565"/>
      <c r="E41" s="564"/>
      <c r="F41" s="545"/>
      <c r="G41" s="545"/>
      <c r="H41" s="545"/>
      <c r="I41" s="13">
        <f t="shared" si="6"/>
        <v>4.45773945685964</v>
      </c>
      <c r="J41" s="13">
        <f t="shared" si="7"/>
        <v>12.7523</v>
      </c>
      <c r="K41" s="16">
        <f t="shared" si="8"/>
        <v>240.75229999999999</v>
      </c>
      <c r="N41" s="11"/>
    </row>
    <row r="42" spans="1:14" ht="15" customHeight="1" x14ac:dyDescent="0.25">
      <c r="A42" s="13">
        <v>40</v>
      </c>
      <c r="B42" s="13" t="s">
        <v>330</v>
      </c>
      <c r="C42" s="21">
        <v>177</v>
      </c>
      <c r="D42" s="541">
        <f>SUM(C42:C44)</f>
        <v>467</v>
      </c>
      <c r="E42" s="564"/>
      <c r="F42" s="545"/>
      <c r="G42" s="545"/>
      <c r="H42" s="545"/>
      <c r="I42" s="13">
        <f t="shared" si="6"/>
        <v>3.4606135257199835</v>
      </c>
      <c r="J42" s="13">
        <f t="shared" si="7"/>
        <v>9.899799999999999</v>
      </c>
      <c r="K42" s="16">
        <f t="shared" si="8"/>
        <v>186.8998</v>
      </c>
      <c r="N42" s="11"/>
    </row>
    <row r="43" spans="1:14" ht="30.75" customHeight="1" x14ac:dyDescent="0.25">
      <c r="A43" s="13">
        <v>41</v>
      </c>
      <c r="B43" s="13" t="s">
        <v>314</v>
      </c>
      <c r="C43" s="21">
        <v>129</v>
      </c>
      <c r="D43" s="542"/>
      <c r="E43" s="564"/>
      <c r="F43" s="545"/>
      <c r="G43" s="545"/>
      <c r="H43" s="545"/>
      <c r="I43" s="13">
        <f t="shared" si="6"/>
        <v>2.5221420611179544</v>
      </c>
      <c r="J43" s="13">
        <f t="shared" si="7"/>
        <v>7.2150999999999996</v>
      </c>
      <c r="K43" s="16">
        <f t="shared" si="8"/>
        <v>136.21510000000001</v>
      </c>
      <c r="N43" s="11"/>
    </row>
    <row r="44" spans="1:14" x14ac:dyDescent="0.25">
      <c r="A44" s="13">
        <v>42</v>
      </c>
      <c r="B44" s="13" t="s">
        <v>300</v>
      </c>
      <c r="C44" s="21">
        <v>161</v>
      </c>
      <c r="D44" s="543"/>
      <c r="E44" s="564"/>
      <c r="F44" s="545"/>
      <c r="G44" s="545"/>
      <c r="H44" s="545"/>
      <c r="I44" s="13">
        <f t="shared" si="6"/>
        <v>3.1477897041859735</v>
      </c>
      <c r="J44" s="13">
        <f t="shared" si="7"/>
        <v>9.0048999999999992</v>
      </c>
      <c r="K44" s="16">
        <f t="shared" si="8"/>
        <v>170.00489999999999</v>
      </c>
      <c r="N44" s="11"/>
    </row>
    <row r="45" spans="1:14" x14ac:dyDescent="0.25">
      <c r="A45" s="13">
        <v>43</v>
      </c>
      <c r="B45" s="13" t="s">
        <v>376</v>
      </c>
      <c r="C45" s="22">
        <v>182</v>
      </c>
      <c r="D45" s="551">
        <f>SUM(C45:C51)</f>
        <v>1312.7</v>
      </c>
      <c r="E45" s="564"/>
      <c r="F45" s="545"/>
      <c r="G45" s="545"/>
      <c r="H45" s="545"/>
      <c r="I45" s="13">
        <f t="shared" si="6"/>
        <v>3.5583709699493622</v>
      </c>
      <c r="J45" s="13">
        <f t="shared" si="7"/>
        <v>10.179499999999999</v>
      </c>
      <c r="K45" s="16">
        <f t="shared" si="8"/>
        <v>192.17949999999999</v>
      </c>
      <c r="N45" s="11"/>
    </row>
    <row r="46" spans="1:14" x14ac:dyDescent="0.25">
      <c r="A46" s="13">
        <v>44</v>
      </c>
      <c r="B46" s="13" t="s">
        <v>377</v>
      </c>
      <c r="C46" s="22">
        <v>205</v>
      </c>
      <c r="D46" s="552"/>
      <c r="E46" s="564"/>
      <c r="F46" s="545"/>
      <c r="G46" s="545"/>
      <c r="H46" s="545"/>
      <c r="I46" s="13">
        <f t="shared" si="6"/>
        <v>4.0080552134045009</v>
      </c>
      <c r="J46" s="13">
        <f t="shared" si="7"/>
        <v>11.4659</v>
      </c>
      <c r="K46" s="16">
        <f t="shared" si="8"/>
        <v>216.4659</v>
      </c>
      <c r="N46" s="11"/>
    </row>
    <row r="47" spans="1:14" x14ac:dyDescent="0.25">
      <c r="A47" s="13">
        <v>45</v>
      </c>
      <c r="B47" s="13" t="s">
        <v>378</v>
      </c>
      <c r="C47" s="22">
        <v>129</v>
      </c>
      <c r="D47" s="552"/>
      <c r="E47" s="564"/>
      <c r="F47" s="545"/>
      <c r="G47" s="545"/>
      <c r="H47" s="545"/>
      <c r="I47" s="13">
        <f t="shared" si="6"/>
        <v>2.5221420611179544</v>
      </c>
      <c r="J47" s="13">
        <f t="shared" si="7"/>
        <v>7.2150999999999996</v>
      </c>
      <c r="K47" s="16">
        <f t="shared" si="8"/>
        <v>136.21510000000001</v>
      </c>
      <c r="N47" s="11"/>
    </row>
    <row r="48" spans="1:14" x14ac:dyDescent="0.25">
      <c r="A48" s="13">
        <v>46</v>
      </c>
      <c r="B48" s="13" t="s">
        <v>351</v>
      </c>
      <c r="C48" s="22">
        <v>146</v>
      </c>
      <c r="D48" s="552"/>
      <c r="E48" s="564"/>
      <c r="F48" s="545"/>
      <c r="G48" s="545"/>
      <c r="H48" s="545"/>
      <c r="I48" s="13">
        <f t="shared" si="6"/>
        <v>2.8545173714978396</v>
      </c>
      <c r="J48" s="13">
        <f t="shared" si="7"/>
        <v>8.1660000000000004</v>
      </c>
      <c r="K48" s="16">
        <f t="shared" si="8"/>
        <v>154.166</v>
      </c>
      <c r="N48" s="11"/>
    </row>
    <row r="49" spans="1:14" x14ac:dyDescent="0.25">
      <c r="A49" s="13">
        <v>47</v>
      </c>
      <c r="B49" s="13" t="s">
        <v>379</v>
      </c>
      <c r="C49" s="22">
        <v>258</v>
      </c>
      <c r="D49" s="552"/>
      <c r="E49" s="564"/>
      <c r="F49" s="545"/>
      <c r="G49" s="545"/>
      <c r="H49" s="545"/>
      <c r="I49" s="13">
        <f t="shared" si="6"/>
        <v>5.0442841222359087</v>
      </c>
      <c r="J49" s="13">
        <f t="shared" si="7"/>
        <v>14.430199999999999</v>
      </c>
      <c r="K49" s="16">
        <f t="shared" si="8"/>
        <v>272.43020000000001</v>
      </c>
      <c r="N49" s="11"/>
    </row>
    <row r="50" spans="1:14" x14ac:dyDescent="0.25">
      <c r="A50" s="13">
        <v>48</v>
      </c>
      <c r="B50" s="13" t="s">
        <v>292</v>
      </c>
      <c r="C50" s="22">
        <v>140</v>
      </c>
      <c r="D50" s="552"/>
      <c r="E50" s="564"/>
      <c r="F50" s="545"/>
      <c r="G50" s="545"/>
      <c r="H50" s="545"/>
      <c r="I50" s="13">
        <f t="shared" si="6"/>
        <v>2.7372084384225861</v>
      </c>
      <c r="J50" s="13">
        <f t="shared" si="7"/>
        <v>7.8304</v>
      </c>
      <c r="K50" s="16">
        <f t="shared" si="8"/>
        <v>147.8304</v>
      </c>
      <c r="N50" s="11"/>
    </row>
    <row r="51" spans="1:14" x14ac:dyDescent="0.25">
      <c r="A51" s="13">
        <v>49</v>
      </c>
      <c r="B51" s="13" t="s">
        <v>346</v>
      </c>
      <c r="C51" s="22">
        <v>252.7</v>
      </c>
      <c r="D51" s="553"/>
      <c r="E51" s="564"/>
      <c r="F51" s="545"/>
      <c r="G51" s="545"/>
      <c r="H51" s="545"/>
      <c r="I51" s="13">
        <f t="shared" si="6"/>
        <v>4.9406612313527676</v>
      </c>
      <c r="J51" s="13">
        <f t="shared" si="7"/>
        <v>14.133799999999999</v>
      </c>
      <c r="K51" s="16">
        <f t="shared" si="8"/>
        <v>266.8338</v>
      </c>
      <c r="N51" s="11"/>
    </row>
    <row r="52" spans="1:14" x14ac:dyDescent="0.25">
      <c r="A52" s="13">
        <v>50</v>
      </c>
      <c r="B52" s="13" t="s">
        <v>380</v>
      </c>
      <c r="C52" s="23">
        <v>114</v>
      </c>
      <c r="D52" s="554">
        <f>SUM(C52:C62)</f>
        <v>1562</v>
      </c>
      <c r="E52" s="564"/>
      <c r="F52" s="545"/>
      <c r="G52" s="545"/>
      <c r="H52" s="545"/>
      <c r="I52" s="13">
        <f t="shared" si="6"/>
        <v>2.22886972842982</v>
      </c>
      <c r="J52" s="13">
        <f t="shared" si="7"/>
        <v>6.3761999999999999</v>
      </c>
      <c r="K52" s="16">
        <f t="shared" si="8"/>
        <v>120.3762</v>
      </c>
      <c r="N52" s="11"/>
    </row>
    <row r="53" spans="1:14" x14ac:dyDescent="0.25">
      <c r="A53" s="13">
        <v>51</v>
      </c>
      <c r="B53" s="13" t="s">
        <v>352</v>
      </c>
      <c r="C53" s="23">
        <v>80</v>
      </c>
      <c r="D53" s="555"/>
      <c r="E53" s="564"/>
      <c r="F53" s="545"/>
      <c r="G53" s="545"/>
      <c r="H53" s="545"/>
      <c r="I53" s="13">
        <f t="shared" si="6"/>
        <v>1.5641191076700491</v>
      </c>
      <c r="J53" s="13">
        <f t="shared" si="7"/>
        <v>4.4744999999999999</v>
      </c>
      <c r="K53" s="16">
        <f t="shared" si="8"/>
        <v>84.474500000000006</v>
      </c>
      <c r="N53" s="11"/>
    </row>
    <row r="54" spans="1:14" x14ac:dyDescent="0.25">
      <c r="A54" s="13">
        <v>52</v>
      </c>
      <c r="B54" s="13" t="s">
        <v>350</v>
      </c>
      <c r="C54" s="23">
        <v>182</v>
      </c>
      <c r="D54" s="555"/>
      <c r="E54" s="564"/>
      <c r="F54" s="545"/>
      <c r="G54" s="545"/>
      <c r="H54" s="545"/>
      <c r="I54" s="13">
        <f t="shared" si="6"/>
        <v>3.5583709699493622</v>
      </c>
      <c r="J54" s="13">
        <f t="shared" si="7"/>
        <v>10.179499999999999</v>
      </c>
      <c r="K54" s="16">
        <f t="shared" si="8"/>
        <v>192.17949999999999</v>
      </c>
      <c r="N54" s="11"/>
    </row>
    <row r="55" spans="1:14" x14ac:dyDescent="0.25">
      <c r="A55" s="13">
        <v>53</v>
      </c>
      <c r="B55" s="13" t="s">
        <v>295</v>
      </c>
      <c r="C55" s="23">
        <v>165</v>
      </c>
      <c r="D55" s="555"/>
      <c r="E55" s="564"/>
      <c r="F55" s="545"/>
      <c r="G55" s="545"/>
      <c r="H55" s="545"/>
      <c r="I55" s="13">
        <f t="shared" si="6"/>
        <v>3.2259956595694765</v>
      </c>
      <c r="J55" s="13">
        <f t="shared" si="7"/>
        <v>9.2286999999999999</v>
      </c>
      <c r="K55" s="16">
        <f t="shared" si="8"/>
        <v>174.2287</v>
      </c>
      <c r="N55" s="11"/>
    </row>
    <row r="56" spans="1:14" x14ac:dyDescent="0.25">
      <c r="A56" s="13">
        <v>54</v>
      </c>
      <c r="B56" s="13" t="s">
        <v>329</v>
      </c>
      <c r="C56" s="23">
        <v>142</v>
      </c>
      <c r="D56" s="555"/>
      <c r="E56" s="564"/>
      <c r="F56" s="545"/>
      <c r="G56" s="545"/>
      <c r="H56" s="545"/>
      <c r="I56" s="13">
        <f t="shared" si="6"/>
        <v>2.776311416114337</v>
      </c>
      <c r="J56" s="13">
        <f t="shared" si="7"/>
        <v>7.9421999999999997</v>
      </c>
      <c r="K56" s="16">
        <f t="shared" si="8"/>
        <v>149.94220000000001</v>
      </c>
      <c r="N56" s="11"/>
    </row>
    <row r="57" spans="1:14" x14ac:dyDescent="0.25">
      <c r="A57" s="13">
        <v>55</v>
      </c>
      <c r="B57" s="13" t="s">
        <v>317</v>
      </c>
      <c r="C57" s="23">
        <v>270</v>
      </c>
      <c r="D57" s="555"/>
      <c r="E57" s="564"/>
      <c r="F57" s="545"/>
      <c r="G57" s="545"/>
      <c r="H57" s="545"/>
      <c r="I57" s="13">
        <f t="shared" si="6"/>
        <v>5.2789019883864157</v>
      </c>
      <c r="J57" s="13">
        <f t="shared" si="7"/>
        <v>15.1014</v>
      </c>
      <c r="K57" s="16">
        <f t="shared" si="8"/>
        <v>285.10140000000001</v>
      </c>
      <c r="N57" s="11"/>
    </row>
    <row r="58" spans="1:14" x14ac:dyDescent="0.25">
      <c r="A58" s="13">
        <v>56</v>
      </c>
      <c r="B58" s="13" t="s">
        <v>339</v>
      </c>
      <c r="C58" s="23">
        <v>81</v>
      </c>
      <c r="D58" s="555"/>
      <c r="E58" s="564"/>
      <c r="F58" s="545"/>
      <c r="G58" s="545"/>
      <c r="H58" s="545"/>
      <c r="I58" s="13">
        <f t="shared" si="6"/>
        <v>1.5836705965159248</v>
      </c>
      <c r="J58" s="13">
        <f t="shared" si="7"/>
        <v>4.5305</v>
      </c>
      <c r="K58" s="16">
        <f t="shared" si="8"/>
        <v>85.530500000000004</v>
      </c>
      <c r="N58" s="11"/>
    </row>
    <row r="59" spans="1:14" x14ac:dyDescent="0.25">
      <c r="A59" s="13">
        <v>57</v>
      </c>
      <c r="B59" s="13" t="s">
        <v>338</v>
      </c>
      <c r="C59" s="23">
        <v>83</v>
      </c>
      <c r="D59" s="555"/>
      <c r="E59" s="564"/>
      <c r="F59" s="545"/>
      <c r="G59" s="545"/>
      <c r="H59" s="545"/>
      <c r="I59" s="13">
        <f t="shared" si="6"/>
        <v>1.6227735742076761</v>
      </c>
      <c r="J59" s="13">
        <f t="shared" si="7"/>
        <v>4.6422999999999996</v>
      </c>
      <c r="K59" s="16">
        <f t="shared" si="8"/>
        <v>87.642300000000006</v>
      </c>
      <c r="N59" s="11"/>
    </row>
    <row r="60" spans="1:14" x14ac:dyDescent="0.25">
      <c r="A60" s="13">
        <v>58</v>
      </c>
      <c r="B60" s="13" t="s">
        <v>381</v>
      </c>
      <c r="C60" s="23">
        <v>132</v>
      </c>
      <c r="D60" s="555"/>
      <c r="E60" s="564"/>
      <c r="F60" s="545"/>
      <c r="G60" s="545"/>
      <c r="H60" s="545"/>
      <c r="I60" s="13">
        <f t="shared" si="6"/>
        <v>2.5807965276555813</v>
      </c>
      <c r="J60" s="13">
        <f t="shared" si="7"/>
        <v>7.3828999999999994</v>
      </c>
      <c r="K60" s="16">
        <f t="shared" si="8"/>
        <v>139.38290000000001</v>
      </c>
      <c r="N60" s="11"/>
    </row>
    <row r="61" spans="1:14" x14ac:dyDescent="0.25">
      <c r="A61" s="13">
        <v>59</v>
      </c>
      <c r="B61" s="13" t="s">
        <v>382</v>
      </c>
      <c r="C61" s="23">
        <v>153</v>
      </c>
      <c r="D61" s="555"/>
      <c r="E61" s="564"/>
      <c r="F61" s="545"/>
      <c r="G61" s="545"/>
      <c r="H61" s="545"/>
      <c r="I61" s="13">
        <f t="shared" si="6"/>
        <v>2.9913777934189691</v>
      </c>
      <c r="J61" s="13">
        <f t="shared" si="7"/>
        <v>8.5574999999999992</v>
      </c>
      <c r="K61" s="16">
        <f t="shared" si="8"/>
        <v>161.5575</v>
      </c>
      <c r="N61" s="11"/>
    </row>
    <row r="62" spans="1:14" x14ac:dyDescent="0.25">
      <c r="A62" s="13">
        <v>60</v>
      </c>
      <c r="B62" s="13" t="s">
        <v>312</v>
      </c>
      <c r="C62" s="23">
        <v>160</v>
      </c>
      <c r="D62" s="556"/>
      <c r="E62" s="565"/>
      <c r="F62" s="546"/>
      <c r="G62" s="546"/>
      <c r="H62" s="546"/>
      <c r="I62" s="13">
        <f t="shared" si="6"/>
        <v>3.1282382153400983</v>
      </c>
      <c r="J62" s="13">
        <f t="shared" si="7"/>
        <v>8.9489999999999998</v>
      </c>
      <c r="K62" s="16">
        <f t="shared" si="8"/>
        <v>168.94900000000001</v>
      </c>
      <c r="N62" s="11"/>
    </row>
    <row r="63" spans="1:14" x14ac:dyDescent="0.25">
      <c r="N63" s="11"/>
    </row>
    <row r="64" spans="1:14" x14ac:dyDescent="0.25">
      <c r="N64" s="11"/>
    </row>
    <row r="65" spans="1:14" x14ac:dyDescent="0.25">
      <c r="N65" s="11"/>
    </row>
    <row r="66" spans="1:14" ht="18.75" x14ac:dyDescent="0.3">
      <c r="A66" s="550" t="s">
        <v>496</v>
      </c>
      <c r="B66" s="550"/>
      <c r="C66" s="550"/>
      <c r="D66" s="550"/>
      <c r="E66" s="550"/>
      <c r="F66" s="550"/>
      <c r="G66" s="550"/>
      <c r="H66" s="550"/>
      <c r="I66" s="550"/>
      <c r="J66" s="550"/>
      <c r="K66" s="550"/>
      <c r="N66" s="11"/>
    </row>
    <row r="67" spans="1:14" ht="63" x14ac:dyDescent="0.25">
      <c r="A67" s="24" t="s">
        <v>288</v>
      </c>
      <c r="B67" s="24" t="s">
        <v>289</v>
      </c>
      <c r="C67" s="28" t="s">
        <v>1</v>
      </c>
      <c r="D67" s="29" t="s">
        <v>2</v>
      </c>
      <c r="E67" s="29" t="s">
        <v>3</v>
      </c>
      <c r="F67" s="1" t="s">
        <v>4</v>
      </c>
      <c r="G67" s="24" t="s">
        <v>383</v>
      </c>
      <c r="H67" s="24" t="s">
        <v>384</v>
      </c>
      <c r="I67" s="24" t="s">
        <v>360</v>
      </c>
      <c r="J67" s="24" t="s">
        <v>385</v>
      </c>
      <c r="K67" s="24" t="s">
        <v>361</v>
      </c>
      <c r="N67" s="11"/>
    </row>
    <row r="68" spans="1:14" ht="16.5" x14ac:dyDescent="0.25">
      <c r="A68" s="36">
        <v>1</v>
      </c>
      <c r="B68" s="30" t="s">
        <v>277</v>
      </c>
      <c r="C68" s="31">
        <v>62</v>
      </c>
      <c r="D68" s="2">
        <v>36</v>
      </c>
      <c r="E68" s="7" t="s">
        <v>278</v>
      </c>
      <c r="F68" s="5" t="s">
        <v>23</v>
      </c>
      <c r="G68" s="8">
        <v>435.2</v>
      </c>
      <c r="H68" s="6">
        <v>435.2</v>
      </c>
      <c r="I68" s="6"/>
      <c r="J68" s="6">
        <v>435.2</v>
      </c>
      <c r="K68" s="6"/>
      <c r="N68" s="11"/>
    </row>
    <row r="69" spans="1:14" ht="47.25" x14ac:dyDescent="0.25">
      <c r="A69" s="36">
        <v>2</v>
      </c>
      <c r="B69" s="32" t="s">
        <v>281</v>
      </c>
      <c r="C69" s="31">
        <v>63</v>
      </c>
      <c r="D69" s="2">
        <v>27</v>
      </c>
      <c r="E69" s="7" t="s">
        <v>278</v>
      </c>
      <c r="F69" s="5" t="s">
        <v>23</v>
      </c>
      <c r="G69" s="8">
        <v>180.4</v>
      </c>
      <c r="H69" s="6">
        <v>180.4</v>
      </c>
      <c r="I69" s="6"/>
      <c r="J69" s="6">
        <v>180.4</v>
      </c>
      <c r="K69" s="4" t="s">
        <v>462</v>
      </c>
      <c r="N69" s="11"/>
    </row>
    <row r="70" spans="1:14" ht="16.5" x14ac:dyDescent="0.25">
      <c r="A70" s="36">
        <v>3</v>
      </c>
      <c r="B70" s="30" t="s">
        <v>279</v>
      </c>
      <c r="C70" s="31">
        <v>62</v>
      </c>
      <c r="D70" s="2">
        <v>96</v>
      </c>
      <c r="E70" s="7" t="s">
        <v>278</v>
      </c>
      <c r="F70" s="5" t="s">
        <v>23</v>
      </c>
      <c r="G70" s="8">
        <v>245.2</v>
      </c>
      <c r="H70" s="6">
        <v>131.69999999999999</v>
      </c>
      <c r="I70" s="6">
        <v>113.5</v>
      </c>
      <c r="J70" s="6">
        <v>245.2</v>
      </c>
      <c r="K70" s="6"/>
      <c r="N70" s="11"/>
    </row>
    <row r="71" spans="1:14" ht="47.25" x14ac:dyDescent="0.25">
      <c r="A71" s="36">
        <v>4</v>
      </c>
      <c r="B71" s="32" t="s">
        <v>473</v>
      </c>
      <c r="C71" s="31">
        <v>63</v>
      </c>
      <c r="D71" s="2">
        <v>83</v>
      </c>
      <c r="E71" s="7" t="s">
        <v>278</v>
      </c>
      <c r="F71" s="5" t="s">
        <v>23</v>
      </c>
      <c r="G71" s="8">
        <v>244.2</v>
      </c>
      <c r="H71" s="6">
        <v>244.2</v>
      </c>
      <c r="I71" s="6"/>
      <c r="J71" s="6">
        <v>244.2</v>
      </c>
      <c r="K71" s="4" t="s">
        <v>463</v>
      </c>
      <c r="N71" s="11"/>
    </row>
    <row r="72" spans="1:14" ht="47.25" x14ac:dyDescent="0.25">
      <c r="A72" s="36">
        <v>5</v>
      </c>
      <c r="B72" s="32" t="s">
        <v>474</v>
      </c>
      <c r="C72" s="31">
        <v>63</v>
      </c>
      <c r="D72" s="2">
        <v>81</v>
      </c>
      <c r="E72" s="7" t="s">
        <v>278</v>
      </c>
      <c r="F72" s="5" t="s">
        <v>23</v>
      </c>
      <c r="G72" s="8">
        <v>85.3</v>
      </c>
      <c r="H72" s="6">
        <v>85.3</v>
      </c>
      <c r="I72" s="6"/>
      <c r="J72" s="6">
        <v>85.3</v>
      </c>
      <c r="K72" s="4" t="s">
        <v>440</v>
      </c>
      <c r="N72" s="11"/>
    </row>
    <row r="73" spans="1:14" ht="16.5" x14ac:dyDescent="0.25">
      <c r="A73" s="36">
        <v>6</v>
      </c>
      <c r="B73" s="30" t="s">
        <v>280</v>
      </c>
      <c r="C73" s="31">
        <v>62</v>
      </c>
      <c r="D73" s="2">
        <v>183</v>
      </c>
      <c r="E73" s="7" t="s">
        <v>278</v>
      </c>
      <c r="F73" s="5" t="s">
        <v>23</v>
      </c>
      <c r="G73" s="8">
        <v>112.2</v>
      </c>
      <c r="H73" s="6">
        <v>6.2</v>
      </c>
      <c r="I73" s="6">
        <v>106</v>
      </c>
      <c r="J73" s="6">
        <v>112.2</v>
      </c>
      <c r="K73" s="6"/>
      <c r="N73" s="11"/>
    </row>
    <row r="74" spans="1:14" ht="63" x14ac:dyDescent="0.25">
      <c r="A74" s="36">
        <v>7</v>
      </c>
      <c r="B74" s="32" t="s">
        <v>498</v>
      </c>
      <c r="C74" s="31">
        <v>63</v>
      </c>
      <c r="D74" s="2">
        <v>185</v>
      </c>
      <c r="E74" s="7" t="s">
        <v>278</v>
      </c>
      <c r="F74" s="5" t="s">
        <v>23</v>
      </c>
      <c r="G74" s="8">
        <v>232.2</v>
      </c>
      <c r="H74" s="6">
        <v>232.2</v>
      </c>
      <c r="I74" s="6"/>
      <c r="J74" s="6">
        <v>232.2</v>
      </c>
      <c r="K74" s="4" t="s">
        <v>497</v>
      </c>
      <c r="N74" s="11"/>
    </row>
    <row r="75" spans="1:14" ht="16.5" x14ac:dyDescent="0.25">
      <c r="A75" s="36">
        <v>8</v>
      </c>
      <c r="B75" s="30" t="s">
        <v>259</v>
      </c>
      <c r="C75" s="31">
        <v>62</v>
      </c>
      <c r="D75" s="2">
        <v>99</v>
      </c>
      <c r="E75" s="7" t="s">
        <v>278</v>
      </c>
      <c r="F75" s="5" t="s">
        <v>23</v>
      </c>
      <c r="G75" s="8">
        <v>155.30000000000001</v>
      </c>
      <c r="H75" s="6">
        <v>71.599999999999994</v>
      </c>
      <c r="I75" s="6">
        <v>83.7</v>
      </c>
      <c r="J75" s="6">
        <v>155.30000000000001</v>
      </c>
      <c r="K75" s="6"/>
      <c r="N75" s="11"/>
    </row>
    <row r="76" spans="1:14" ht="63" x14ac:dyDescent="0.25">
      <c r="A76" s="36">
        <v>9</v>
      </c>
      <c r="B76" s="32" t="s">
        <v>475</v>
      </c>
      <c r="C76" s="31">
        <v>63</v>
      </c>
      <c r="D76" s="2">
        <v>87</v>
      </c>
      <c r="E76" s="7" t="s">
        <v>278</v>
      </c>
      <c r="F76" s="5" t="s">
        <v>23</v>
      </c>
      <c r="G76" s="8">
        <v>211.1</v>
      </c>
      <c r="H76" s="6">
        <v>211.1</v>
      </c>
      <c r="I76" s="6"/>
      <c r="J76" s="6">
        <v>211.1</v>
      </c>
      <c r="K76" s="6" t="s">
        <v>429</v>
      </c>
      <c r="N76" s="11"/>
    </row>
    <row r="77" spans="1:14" ht="63" x14ac:dyDescent="0.25">
      <c r="A77" s="36">
        <v>10</v>
      </c>
      <c r="B77" s="32" t="s">
        <v>286</v>
      </c>
      <c r="C77" s="31">
        <v>63</v>
      </c>
      <c r="D77" s="2">
        <v>36</v>
      </c>
      <c r="E77" s="7" t="s">
        <v>278</v>
      </c>
      <c r="F77" s="5" t="s">
        <v>23</v>
      </c>
      <c r="G77" s="8">
        <v>246.5</v>
      </c>
      <c r="H77" s="6">
        <v>246.5</v>
      </c>
      <c r="I77" s="6"/>
      <c r="J77" s="6">
        <v>246.5</v>
      </c>
      <c r="K77" s="4" t="s">
        <v>499</v>
      </c>
      <c r="N77" s="11"/>
    </row>
    <row r="78" spans="1:14" ht="47.25" x14ac:dyDescent="0.25">
      <c r="A78" s="36">
        <v>11</v>
      </c>
      <c r="B78" s="33" t="s">
        <v>476</v>
      </c>
      <c r="C78" s="31">
        <v>63</v>
      </c>
      <c r="D78" s="2">
        <v>94</v>
      </c>
      <c r="E78" s="7" t="s">
        <v>278</v>
      </c>
      <c r="F78" s="5" t="s">
        <v>23</v>
      </c>
      <c r="G78" s="8">
        <v>253.9</v>
      </c>
      <c r="H78" s="6">
        <v>253.9</v>
      </c>
      <c r="I78" s="6"/>
      <c r="J78" s="6">
        <v>253.9</v>
      </c>
      <c r="K78" s="34" t="s">
        <v>430</v>
      </c>
      <c r="N78" s="11"/>
    </row>
    <row r="79" spans="1:14" ht="16.5" x14ac:dyDescent="0.25">
      <c r="A79" s="36">
        <v>12</v>
      </c>
      <c r="B79" s="30" t="s">
        <v>282</v>
      </c>
      <c r="C79" s="31">
        <v>62</v>
      </c>
      <c r="D79" s="2">
        <v>64</v>
      </c>
      <c r="E79" s="7" t="s">
        <v>278</v>
      </c>
      <c r="F79" s="5" t="s">
        <v>23</v>
      </c>
      <c r="G79" s="8">
        <v>273.89999999999998</v>
      </c>
      <c r="H79" s="6">
        <v>152.19999999999999</v>
      </c>
      <c r="I79" s="6">
        <v>121.69999999999999</v>
      </c>
      <c r="J79" s="6">
        <v>273.89999999999998</v>
      </c>
      <c r="K79" s="6"/>
      <c r="N79" s="11"/>
    </row>
    <row r="80" spans="1:14" ht="94.5" x14ac:dyDescent="0.25">
      <c r="A80" s="36">
        <v>13</v>
      </c>
      <c r="B80" s="32" t="s">
        <v>285</v>
      </c>
      <c r="C80" s="31">
        <v>63</v>
      </c>
      <c r="D80" s="2">
        <v>91</v>
      </c>
      <c r="E80" s="7" t="s">
        <v>278</v>
      </c>
      <c r="F80" s="5" t="s">
        <v>23</v>
      </c>
      <c r="G80" s="8">
        <v>471.9</v>
      </c>
      <c r="H80" s="6">
        <v>471.9</v>
      </c>
      <c r="I80" s="6"/>
      <c r="J80" s="6">
        <v>471.9</v>
      </c>
      <c r="K80" s="4" t="s">
        <v>438</v>
      </c>
      <c r="N80" s="11"/>
    </row>
    <row r="81" spans="1:14" ht="78.75" x14ac:dyDescent="0.25">
      <c r="A81" s="36">
        <v>14</v>
      </c>
      <c r="B81" s="32" t="s">
        <v>329</v>
      </c>
      <c r="C81" s="31">
        <v>63</v>
      </c>
      <c r="D81" s="2">
        <v>80</v>
      </c>
      <c r="E81" s="7" t="s">
        <v>278</v>
      </c>
      <c r="F81" s="5" t="s">
        <v>23</v>
      </c>
      <c r="G81" s="8">
        <v>253.4</v>
      </c>
      <c r="H81" s="6">
        <v>253.4</v>
      </c>
      <c r="I81" s="6"/>
      <c r="J81" s="6">
        <v>253.4</v>
      </c>
      <c r="K81" s="4" t="s">
        <v>420</v>
      </c>
      <c r="N81" s="11"/>
    </row>
    <row r="82" spans="1:14" ht="47.25" x14ac:dyDescent="0.25">
      <c r="A82" s="36">
        <v>15</v>
      </c>
      <c r="B82" s="32" t="s">
        <v>263</v>
      </c>
      <c r="C82" s="31">
        <v>63</v>
      </c>
      <c r="D82" s="2">
        <v>29</v>
      </c>
      <c r="E82" s="7" t="s">
        <v>278</v>
      </c>
      <c r="F82" s="5" t="s">
        <v>23</v>
      </c>
      <c r="G82" s="8">
        <v>151.1</v>
      </c>
      <c r="H82" s="6">
        <v>151.1</v>
      </c>
      <c r="I82" s="6"/>
      <c r="J82" s="6">
        <v>151.1</v>
      </c>
      <c r="K82" s="4" t="s">
        <v>436</v>
      </c>
      <c r="N82" s="11"/>
    </row>
    <row r="83" spans="1:14" ht="63" x14ac:dyDescent="0.25">
      <c r="A83" s="36">
        <v>16</v>
      </c>
      <c r="B83" s="32" t="s">
        <v>500</v>
      </c>
      <c r="C83" s="31">
        <v>63</v>
      </c>
      <c r="D83" s="2">
        <v>150</v>
      </c>
      <c r="E83" s="7" t="s">
        <v>278</v>
      </c>
      <c r="F83" s="5" t="s">
        <v>23</v>
      </c>
      <c r="G83" s="8">
        <v>159.6</v>
      </c>
      <c r="H83" s="6">
        <v>159.6</v>
      </c>
      <c r="I83" s="6"/>
      <c r="J83" s="6">
        <v>159.6</v>
      </c>
      <c r="K83" s="4" t="s">
        <v>446</v>
      </c>
      <c r="N83" s="11"/>
    </row>
    <row r="84" spans="1:14" ht="126" x14ac:dyDescent="0.25">
      <c r="A84" s="36">
        <v>17</v>
      </c>
      <c r="B84" s="32" t="s">
        <v>477</v>
      </c>
      <c r="C84" s="31">
        <v>63</v>
      </c>
      <c r="D84" s="2">
        <v>129</v>
      </c>
      <c r="E84" s="7" t="s">
        <v>278</v>
      </c>
      <c r="F84" s="5" t="s">
        <v>23</v>
      </c>
      <c r="G84" s="8">
        <v>704</v>
      </c>
      <c r="H84" s="6">
        <v>704</v>
      </c>
      <c r="I84" s="6"/>
      <c r="J84" s="6">
        <v>704</v>
      </c>
      <c r="K84" s="4" t="s">
        <v>472</v>
      </c>
      <c r="N84" s="11"/>
    </row>
    <row r="85" spans="1:14" ht="47.25" x14ac:dyDescent="0.25">
      <c r="A85" s="36">
        <v>18</v>
      </c>
      <c r="B85" s="32" t="s">
        <v>441</v>
      </c>
      <c r="C85" s="31">
        <v>63</v>
      </c>
      <c r="D85" s="2">
        <v>30</v>
      </c>
      <c r="E85" s="7" t="s">
        <v>278</v>
      </c>
      <c r="F85" s="5" t="s">
        <v>23</v>
      </c>
      <c r="G85" s="8">
        <v>237.6</v>
      </c>
      <c r="H85" s="6">
        <v>237.6</v>
      </c>
      <c r="I85" s="6"/>
      <c r="J85" s="6">
        <v>237.6</v>
      </c>
      <c r="K85" s="4" t="s">
        <v>434</v>
      </c>
      <c r="N85" s="11"/>
    </row>
    <row r="86" spans="1:14" ht="47.25" x14ac:dyDescent="0.25">
      <c r="A86" s="36">
        <v>19</v>
      </c>
      <c r="B86" s="32" t="s">
        <v>261</v>
      </c>
      <c r="C86" s="31">
        <v>63</v>
      </c>
      <c r="D86" s="2">
        <v>31</v>
      </c>
      <c r="E86" s="7" t="s">
        <v>278</v>
      </c>
      <c r="F86" s="5" t="s">
        <v>23</v>
      </c>
      <c r="G86" s="8">
        <v>167.8</v>
      </c>
      <c r="H86" s="6">
        <v>167.8</v>
      </c>
      <c r="I86" s="6"/>
      <c r="J86" s="6">
        <v>167.8</v>
      </c>
      <c r="K86" s="4" t="s">
        <v>433</v>
      </c>
      <c r="N86" s="11"/>
    </row>
    <row r="87" spans="1:14" ht="63" x14ac:dyDescent="0.25">
      <c r="A87" s="36">
        <v>20</v>
      </c>
      <c r="B87" s="32" t="s">
        <v>501</v>
      </c>
      <c r="C87" s="31">
        <v>63</v>
      </c>
      <c r="D87" s="2">
        <v>95</v>
      </c>
      <c r="E87" s="7" t="s">
        <v>278</v>
      </c>
      <c r="F87" s="5" t="s">
        <v>23</v>
      </c>
      <c r="G87" s="8">
        <v>333.2</v>
      </c>
      <c r="H87" s="6">
        <v>333.2</v>
      </c>
      <c r="I87" s="6"/>
      <c r="J87" s="6">
        <v>333.2</v>
      </c>
      <c r="K87" s="4" t="s">
        <v>435</v>
      </c>
      <c r="N87" s="11"/>
    </row>
    <row r="88" spans="1:14" ht="47.25" x14ac:dyDescent="0.25">
      <c r="A88" s="36">
        <v>21</v>
      </c>
      <c r="B88" s="32" t="s">
        <v>478</v>
      </c>
      <c r="C88" s="31">
        <v>63</v>
      </c>
      <c r="D88" s="2">
        <v>35</v>
      </c>
      <c r="E88" s="7" t="s">
        <v>278</v>
      </c>
      <c r="F88" s="5" t="s">
        <v>23</v>
      </c>
      <c r="G88" s="8">
        <v>250.5</v>
      </c>
      <c r="H88" s="6">
        <v>250.5</v>
      </c>
      <c r="I88" s="6"/>
      <c r="J88" s="6">
        <v>250.5</v>
      </c>
      <c r="K88" s="4" t="s">
        <v>432</v>
      </c>
      <c r="N88" s="11"/>
    </row>
    <row r="89" spans="1:14" ht="110.25" x14ac:dyDescent="0.25">
      <c r="A89" s="36">
        <v>22</v>
      </c>
      <c r="B89" s="35" t="s">
        <v>448</v>
      </c>
      <c r="C89" s="31">
        <v>63</v>
      </c>
      <c r="D89" s="2">
        <v>38</v>
      </c>
      <c r="E89" s="7" t="s">
        <v>278</v>
      </c>
      <c r="F89" s="5" t="s">
        <v>23</v>
      </c>
      <c r="G89" s="8">
        <v>271</v>
      </c>
      <c r="H89" s="6">
        <v>271</v>
      </c>
      <c r="I89" s="6"/>
      <c r="J89" s="6">
        <v>271</v>
      </c>
      <c r="K89" s="3" t="s">
        <v>449</v>
      </c>
      <c r="N89" s="11"/>
    </row>
    <row r="90" spans="1:14" ht="78.75" x14ac:dyDescent="0.25">
      <c r="A90" s="36">
        <v>23</v>
      </c>
      <c r="B90" s="32" t="s">
        <v>479</v>
      </c>
      <c r="C90" s="31">
        <v>63</v>
      </c>
      <c r="D90" s="2">
        <v>28</v>
      </c>
      <c r="E90" s="7" t="s">
        <v>278</v>
      </c>
      <c r="F90" s="5" t="s">
        <v>23</v>
      </c>
      <c r="G90" s="8">
        <v>517</v>
      </c>
      <c r="H90" s="6">
        <v>517</v>
      </c>
      <c r="I90" s="6"/>
      <c r="J90" s="6">
        <v>517</v>
      </c>
      <c r="K90" s="4" t="s">
        <v>437</v>
      </c>
      <c r="N90" s="11"/>
    </row>
    <row r="91" spans="1:14" ht="63" x14ac:dyDescent="0.25">
      <c r="A91" s="36">
        <v>24</v>
      </c>
      <c r="B91" s="32" t="s">
        <v>418</v>
      </c>
      <c r="C91" s="31">
        <v>63</v>
      </c>
      <c r="D91" s="2">
        <v>79</v>
      </c>
      <c r="E91" s="7" t="s">
        <v>278</v>
      </c>
      <c r="F91" s="5" t="s">
        <v>23</v>
      </c>
      <c r="G91" s="8">
        <v>180.4</v>
      </c>
      <c r="H91" s="6">
        <v>180.4</v>
      </c>
      <c r="I91" s="6"/>
      <c r="J91" s="6">
        <v>180.4</v>
      </c>
      <c r="K91" s="4" t="s">
        <v>419</v>
      </c>
      <c r="N91" s="11"/>
    </row>
    <row r="92" spans="1:14" ht="63" x14ac:dyDescent="0.25">
      <c r="A92" s="36">
        <v>25</v>
      </c>
      <c r="B92" s="32" t="s">
        <v>285</v>
      </c>
      <c r="C92" s="31">
        <v>63</v>
      </c>
      <c r="D92" s="2">
        <v>93</v>
      </c>
      <c r="E92" s="7" t="s">
        <v>278</v>
      </c>
      <c r="F92" s="5" t="s">
        <v>23</v>
      </c>
      <c r="G92" s="8">
        <v>248</v>
      </c>
      <c r="H92" s="6">
        <v>248</v>
      </c>
      <c r="I92" s="6"/>
      <c r="J92" s="6">
        <v>248</v>
      </c>
      <c r="K92" s="4" t="s">
        <v>428</v>
      </c>
      <c r="N92" s="11"/>
    </row>
    <row r="93" spans="1:14" ht="78.75" x14ac:dyDescent="0.25">
      <c r="A93" s="36">
        <v>26</v>
      </c>
      <c r="B93" s="32" t="s">
        <v>480</v>
      </c>
      <c r="C93" s="31">
        <v>63</v>
      </c>
      <c r="D93" s="2">
        <v>78</v>
      </c>
      <c r="E93" s="7" t="s">
        <v>278</v>
      </c>
      <c r="F93" s="5" t="s">
        <v>23</v>
      </c>
      <c r="G93" s="8">
        <v>285.60000000000002</v>
      </c>
      <c r="H93" s="6">
        <v>285.60000000000002</v>
      </c>
      <c r="I93" s="6"/>
      <c r="J93" s="6">
        <v>285.60000000000002</v>
      </c>
      <c r="K93" s="4" t="s">
        <v>417</v>
      </c>
      <c r="N93" s="11"/>
    </row>
    <row r="94" spans="1:14" ht="16.5" x14ac:dyDescent="0.25">
      <c r="A94" s="36">
        <v>27</v>
      </c>
      <c r="B94" s="30" t="s">
        <v>283</v>
      </c>
      <c r="C94" s="31">
        <v>62</v>
      </c>
      <c r="D94" s="2">
        <v>184</v>
      </c>
      <c r="E94" s="7" t="s">
        <v>278</v>
      </c>
      <c r="F94" s="5" t="s">
        <v>23</v>
      </c>
      <c r="G94" s="8">
        <v>120.1</v>
      </c>
      <c r="H94" s="6">
        <v>15.8</v>
      </c>
      <c r="I94" s="6">
        <v>104.3</v>
      </c>
      <c r="J94" s="6">
        <v>120.1</v>
      </c>
      <c r="K94" s="6"/>
      <c r="N94" s="11"/>
    </row>
    <row r="95" spans="1:14" ht="16.5" x14ac:dyDescent="0.25">
      <c r="A95" s="36">
        <v>28</v>
      </c>
      <c r="B95" s="30" t="s">
        <v>260</v>
      </c>
      <c r="C95" s="31">
        <v>62</v>
      </c>
      <c r="D95" s="2">
        <v>185</v>
      </c>
      <c r="E95" s="7" t="s">
        <v>278</v>
      </c>
      <c r="F95" s="5" t="s">
        <v>23</v>
      </c>
      <c r="G95" s="8">
        <v>109.3</v>
      </c>
      <c r="H95" s="6">
        <v>7</v>
      </c>
      <c r="I95" s="6">
        <v>102.3</v>
      </c>
      <c r="J95" s="6">
        <v>109.3</v>
      </c>
      <c r="K95" s="6"/>
      <c r="N95" s="11"/>
    </row>
    <row r="96" spans="1:14" ht="16.5" x14ac:dyDescent="0.25">
      <c r="A96" s="36">
        <v>29</v>
      </c>
      <c r="B96" s="30" t="s">
        <v>284</v>
      </c>
      <c r="C96" s="31">
        <v>62</v>
      </c>
      <c r="D96" s="2">
        <v>129</v>
      </c>
      <c r="E96" s="7" t="s">
        <v>278</v>
      </c>
      <c r="F96" s="5" t="s">
        <v>23</v>
      </c>
      <c r="G96" s="8">
        <v>207.6</v>
      </c>
      <c r="H96" s="6">
        <v>44.1</v>
      </c>
      <c r="I96" s="6"/>
      <c r="J96" s="6">
        <v>44.1</v>
      </c>
      <c r="K96" s="6"/>
      <c r="N96" s="11"/>
    </row>
    <row r="97" spans="1:14" ht="78.75" x14ac:dyDescent="0.25">
      <c r="A97" s="36">
        <v>30</v>
      </c>
      <c r="B97" s="32" t="s">
        <v>481</v>
      </c>
      <c r="C97" s="31">
        <v>63</v>
      </c>
      <c r="D97" s="2">
        <v>89</v>
      </c>
      <c r="E97" s="7" t="s">
        <v>278</v>
      </c>
      <c r="F97" s="5" t="s">
        <v>23</v>
      </c>
      <c r="G97" s="8">
        <v>359.6</v>
      </c>
      <c r="H97" s="6">
        <v>359.6</v>
      </c>
      <c r="I97" s="6"/>
      <c r="J97" s="6">
        <v>359.6</v>
      </c>
      <c r="K97" s="4" t="s">
        <v>447</v>
      </c>
      <c r="N97" s="11"/>
    </row>
    <row r="98" spans="1:14" ht="78.75" x14ac:dyDescent="0.25">
      <c r="A98" s="36">
        <v>31</v>
      </c>
      <c r="B98" s="32" t="s">
        <v>273</v>
      </c>
      <c r="C98" s="31">
        <v>56</v>
      </c>
      <c r="D98" s="2">
        <v>821</v>
      </c>
      <c r="E98" s="7" t="s">
        <v>278</v>
      </c>
      <c r="F98" s="5" t="s">
        <v>23</v>
      </c>
      <c r="G98" s="8">
        <v>262.89999999999998</v>
      </c>
      <c r="H98" s="6">
        <v>201.9</v>
      </c>
      <c r="I98" s="6">
        <v>61</v>
      </c>
      <c r="J98" s="6">
        <v>262.89999999999998</v>
      </c>
      <c r="K98" s="4" t="s">
        <v>469</v>
      </c>
      <c r="N98" s="11"/>
    </row>
    <row r="99" spans="1:14" ht="63" x14ac:dyDescent="0.25">
      <c r="A99" s="36">
        <v>32</v>
      </c>
      <c r="B99" s="32" t="s">
        <v>306</v>
      </c>
      <c r="C99" s="31">
        <v>63</v>
      </c>
      <c r="D99" s="2">
        <v>21</v>
      </c>
      <c r="E99" s="7" t="s">
        <v>278</v>
      </c>
      <c r="F99" s="5" t="s">
        <v>23</v>
      </c>
      <c r="G99" s="8">
        <v>402.8</v>
      </c>
      <c r="H99" s="6">
        <v>402.8</v>
      </c>
      <c r="I99" s="6"/>
      <c r="J99" s="6">
        <v>402.8</v>
      </c>
      <c r="K99" s="4" t="s">
        <v>459</v>
      </c>
      <c r="N99" s="11"/>
    </row>
    <row r="100" spans="1:14" ht="63" x14ac:dyDescent="0.25">
      <c r="A100" s="36">
        <v>33</v>
      </c>
      <c r="B100" s="32" t="s">
        <v>482</v>
      </c>
      <c r="C100" s="31">
        <v>63</v>
      </c>
      <c r="D100" s="2">
        <v>23</v>
      </c>
      <c r="E100" s="7" t="s">
        <v>278</v>
      </c>
      <c r="F100" s="5" t="s">
        <v>23</v>
      </c>
      <c r="G100" s="8">
        <v>240.2</v>
      </c>
      <c r="H100" s="6">
        <v>240.2</v>
      </c>
      <c r="I100" s="6"/>
      <c r="J100" s="6">
        <v>240.2</v>
      </c>
      <c r="K100" s="4" t="s">
        <v>460</v>
      </c>
      <c r="N100" s="11"/>
    </row>
    <row r="101" spans="1:14" ht="47.25" x14ac:dyDescent="0.25">
      <c r="A101" s="36">
        <v>34</v>
      </c>
      <c r="B101" s="32" t="s">
        <v>455</v>
      </c>
      <c r="C101" s="31">
        <v>63</v>
      </c>
      <c r="D101" s="2">
        <v>25</v>
      </c>
      <c r="E101" s="7" t="s">
        <v>278</v>
      </c>
      <c r="F101" s="5" t="s">
        <v>23</v>
      </c>
      <c r="G101" s="8">
        <v>228.2</v>
      </c>
      <c r="H101" s="6">
        <v>228.2</v>
      </c>
      <c r="I101" s="6"/>
      <c r="J101" s="6">
        <v>228.2</v>
      </c>
      <c r="K101" s="4" t="s">
        <v>456</v>
      </c>
      <c r="N101" s="11"/>
    </row>
    <row r="102" spans="1:14" ht="47.25" x14ac:dyDescent="0.25">
      <c r="A102" s="36">
        <v>35</v>
      </c>
      <c r="B102" s="32" t="s">
        <v>296</v>
      </c>
      <c r="C102" s="31">
        <v>63</v>
      </c>
      <c r="D102" s="2">
        <v>26</v>
      </c>
      <c r="E102" s="7" t="s">
        <v>278</v>
      </c>
      <c r="F102" s="5" t="s">
        <v>23</v>
      </c>
      <c r="G102" s="8">
        <v>192.8</v>
      </c>
      <c r="H102" s="6">
        <v>192.8</v>
      </c>
      <c r="I102" s="6"/>
      <c r="J102" s="6">
        <v>192.8</v>
      </c>
      <c r="K102" s="4" t="s">
        <v>461</v>
      </c>
      <c r="N102" s="11"/>
    </row>
    <row r="103" spans="1:14" ht="47.25" x14ac:dyDescent="0.25">
      <c r="A103" s="36">
        <v>36</v>
      </c>
      <c r="B103" s="32" t="s">
        <v>464</v>
      </c>
      <c r="C103" s="31">
        <v>63</v>
      </c>
      <c r="D103" s="2">
        <v>33</v>
      </c>
      <c r="E103" s="7" t="s">
        <v>278</v>
      </c>
      <c r="F103" s="5" t="s">
        <v>23</v>
      </c>
      <c r="G103" s="8">
        <v>119.2</v>
      </c>
      <c r="H103" s="6">
        <v>119.2</v>
      </c>
      <c r="I103" s="6"/>
      <c r="J103" s="6">
        <v>119.2</v>
      </c>
      <c r="K103" s="4" t="s">
        <v>431</v>
      </c>
      <c r="N103" s="11"/>
    </row>
    <row r="104" spans="1:14" ht="47.25" x14ac:dyDescent="0.25">
      <c r="A104" s="36">
        <v>37</v>
      </c>
      <c r="B104" s="32" t="s">
        <v>483</v>
      </c>
      <c r="C104" s="31">
        <v>63</v>
      </c>
      <c r="D104" s="2">
        <v>82</v>
      </c>
      <c r="E104" s="7" t="s">
        <v>278</v>
      </c>
      <c r="F104" s="5" t="s">
        <v>23</v>
      </c>
      <c r="G104" s="8">
        <v>139.19999999999999</v>
      </c>
      <c r="H104" s="6">
        <v>139.19999999999999</v>
      </c>
      <c r="I104" s="6"/>
      <c r="J104" s="6">
        <v>139.19999999999999</v>
      </c>
      <c r="K104" s="4" t="s">
        <v>439</v>
      </c>
      <c r="N104" s="11"/>
    </row>
    <row r="105" spans="1:14" ht="78.75" x14ac:dyDescent="0.25">
      <c r="A105" s="36">
        <v>38</v>
      </c>
      <c r="B105" s="32" t="s">
        <v>484</v>
      </c>
      <c r="C105" s="31">
        <v>63</v>
      </c>
      <c r="D105" s="2">
        <v>97</v>
      </c>
      <c r="E105" s="7" t="s">
        <v>278</v>
      </c>
      <c r="F105" s="5" t="s">
        <v>23</v>
      </c>
      <c r="G105" s="8">
        <v>348.7</v>
      </c>
      <c r="H105" s="6">
        <v>348.7</v>
      </c>
      <c r="I105" s="6"/>
      <c r="J105" s="6">
        <v>348.7</v>
      </c>
      <c r="K105" s="4" t="s">
        <v>465</v>
      </c>
      <c r="N105" s="11"/>
    </row>
    <row r="106" spans="1:14" ht="78.75" x14ac:dyDescent="0.25">
      <c r="A106" s="36">
        <v>39</v>
      </c>
      <c r="B106" s="32" t="s">
        <v>293</v>
      </c>
      <c r="C106" s="31">
        <v>63</v>
      </c>
      <c r="D106" s="2">
        <v>99</v>
      </c>
      <c r="E106" s="7" t="s">
        <v>278</v>
      </c>
      <c r="F106" s="5" t="s">
        <v>23</v>
      </c>
      <c r="G106" s="8">
        <v>257.7</v>
      </c>
      <c r="H106" s="6">
        <v>257.7</v>
      </c>
      <c r="I106" s="6"/>
      <c r="J106" s="6">
        <v>257.7</v>
      </c>
      <c r="K106" s="4" t="s">
        <v>457</v>
      </c>
      <c r="N106" s="11"/>
    </row>
    <row r="107" spans="1:14" ht="110.25" x14ac:dyDescent="0.25">
      <c r="A107" s="36">
        <v>40</v>
      </c>
      <c r="B107" s="32" t="s">
        <v>485</v>
      </c>
      <c r="C107" s="31">
        <v>63</v>
      </c>
      <c r="D107" s="2">
        <v>100</v>
      </c>
      <c r="E107" s="7" t="s">
        <v>278</v>
      </c>
      <c r="F107" s="5" t="s">
        <v>23</v>
      </c>
      <c r="G107" s="8">
        <v>302</v>
      </c>
      <c r="H107" s="6">
        <v>302</v>
      </c>
      <c r="I107" s="6"/>
      <c r="J107" s="6">
        <v>302</v>
      </c>
      <c r="K107" s="4" t="s">
        <v>442</v>
      </c>
      <c r="N107" s="11"/>
    </row>
    <row r="108" spans="1:14" ht="110.25" x14ac:dyDescent="0.25">
      <c r="A108" s="36">
        <v>41</v>
      </c>
      <c r="B108" s="32" t="s">
        <v>486</v>
      </c>
      <c r="C108" s="31">
        <v>63</v>
      </c>
      <c r="D108" s="2">
        <v>126</v>
      </c>
      <c r="E108" s="7" t="s">
        <v>278</v>
      </c>
      <c r="F108" s="5" t="s">
        <v>23</v>
      </c>
      <c r="G108" s="8">
        <v>323.89999999999998</v>
      </c>
      <c r="H108" s="6">
        <v>323.89999999999998</v>
      </c>
      <c r="I108" s="6"/>
      <c r="J108" s="6">
        <v>323.89999999999998</v>
      </c>
      <c r="K108" s="4" t="s">
        <v>458</v>
      </c>
      <c r="N108" s="11"/>
    </row>
    <row r="109" spans="1:14" ht="63" x14ac:dyDescent="0.25">
      <c r="A109" s="36">
        <v>42</v>
      </c>
      <c r="B109" s="32" t="s">
        <v>487</v>
      </c>
      <c r="C109" s="31">
        <v>63</v>
      </c>
      <c r="D109" s="2">
        <v>127</v>
      </c>
      <c r="E109" s="7" t="s">
        <v>278</v>
      </c>
      <c r="F109" s="5" t="s">
        <v>23</v>
      </c>
      <c r="G109" s="8">
        <v>110.1</v>
      </c>
      <c r="H109" s="6">
        <v>110.1</v>
      </c>
      <c r="I109" s="6"/>
      <c r="J109" s="6">
        <v>110.1</v>
      </c>
      <c r="K109" s="4" t="s">
        <v>443</v>
      </c>
      <c r="N109" s="11"/>
    </row>
    <row r="110" spans="1:14" ht="63" x14ac:dyDescent="0.25">
      <c r="A110" s="36">
        <v>43</v>
      </c>
      <c r="B110" s="32" t="s">
        <v>488</v>
      </c>
      <c r="C110" s="31">
        <v>63</v>
      </c>
      <c r="D110" s="2">
        <v>128</v>
      </c>
      <c r="E110" s="7" t="s">
        <v>278</v>
      </c>
      <c r="F110" s="5" t="s">
        <v>23</v>
      </c>
      <c r="G110" s="8">
        <v>139.30000000000001</v>
      </c>
      <c r="H110" s="6">
        <v>139.30000000000001</v>
      </c>
      <c r="I110" s="6"/>
      <c r="J110" s="6">
        <v>139.30000000000001</v>
      </c>
      <c r="K110" s="4" t="s">
        <v>444</v>
      </c>
      <c r="N110" s="11"/>
    </row>
    <row r="111" spans="1:14" ht="63" x14ac:dyDescent="0.25">
      <c r="A111" s="36">
        <v>44</v>
      </c>
      <c r="B111" s="32" t="s">
        <v>287</v>
      </c>
      <c r="C111" s="31">
        <v>63</v>
      </c>
      <c r="D111" s="2">
        <v>147</v>
      </c>
      <c r="E111" s="7" t="s">
        <v>278</v>
      </c>
      <c r="F111" s="5" t="s">
        <v>23</v>
      </c>
      <c r="G111" s="8">
        <v>190.2</v>
      </c>
      <c r="H111" s="6">
        <v>190.2</v>
      </c>
      <c r="I111" s="6"/>
      <c r="J111" s="6">
        <v>190.2</v>
      </c>
      <c r="K111" s="4" t="s">
        <v>445</v>
      </c>
      <c r="N111" s="11"/>
    </row>
    <row r="112" spans="1:14" ht="157.5" x14ac:dyDescent="0.25">
      <c r="A112" s="36">
        <v>45</v>
      </c>
      <c r="B112" s="32" t="s">
        <v>489</v>
      </c>
      <c r="C112" s="31">
        <v>63</v>
      </c>
      <c r="D112" s="2">
        <v>149</v>
      </c>
      <c r="E112" s="7" t="s">
        <v>278</v>
      </c>
      <c r="F112" s="5" t="s">
        <v>23</v>
      </c>
      <c r="G112" s="8">
        <v>380.7</v>
      </c>
      <c r="H112" s="6">
        <v>380.7</v>
      </c>
      <c r="I112" s="6"/>
      <c r="J112" s="6">
        <v>380.7</v>
      </c>
      <c r="K112" s="4" t="s">
        <v>454</v>
      </c>
      <c r="N112" s="11"/>
    </row>
    <row r="113" spans="1:14" ht="220.5" x14ac:dyDescent="0.25">
      <c r="A113" s="36">
        <v>46</v>
      </c>
      <c r="B113" s="32" t="s">
        <v>490</v>
      </c>
      <c r="C113" s="31">
        <v>63</v>
      </c>
      <c r="D113" s="2">
        <v>151</v>
      </c>
      <c r="E113" s="7" t="s">
        <v>278</v>
      </c>
      <c r="F113" s="5" t="s">
        <v>23</v>
      </c>
      <c r="G113" s="8">
        <v>524.1</v>
      </c>
      <c r="H113" s="6">
        <v>524.1</v>
      </c>
      <c r="I113" s="6"/>
      <c r="J113" s="6">
        <v>524.1</v>
      </c>
      <c r="K113" s="4" t="s">
        <v>450</v>
      </c>
      <c r="N113" s="11"/>
    </row>
    <row r="114" spans="1:14" ht="94.5" x14ac:dyDescent="0.25">
      <c r="A114" s="36">
        <v>47</v>
      </c>
      <c r="B114" s="32" t="s">
        <v>491</v>
      </c>
      <c r="C114" s="31">
        <v>63</v>
      </c>
      <c r="D114" s="2">
        <v>152</v>
      </c>
      <c r="E114" s="7" t="s">
        <v>278</v>
      </c>
      <c r="F114" s="5" t="s">
        <v>23</v>
      </c>
      <c r="G114" s="8">
        <v>311.2</v>
      </c>
      <c r="H114" s="6">
        <v>311.2</v>
      </c>
      <c r="I114" s="6"/>
      <c r="J114" s="6">
        <v>311.2</v>
      </c>
      <c r="K114" s="4" t="s">
        <v>451</v>
      </c>
      <c r="N114" s="11"/>
    </row>
    <row r="115" spans="1:14" ht="141.75" x14ac:dyDescent="0.25">
      <c r="A115" s="36">
        <v>48</v>
      </c>
      <c r="B115" s="32" t="s">
        <v>492</v>
      </c>
      <c r="C115" s="31">
        <v>63</v>
      </c>
      <c r="D115" s="2">
        <v>183</v>
      </c>
      <c r="E115" s="7" t="s">
        <v>278</v>
      </c>
      <c r="F115" s="5" t="s">
        <v>23</v>
      </c>
      <c r="G115" s="8">
        <v>458.7</v>
      </c>
      <c r="H115" s="6">
        <v>458.7</v>
      </c>
      <c r="I115" s="6"/>
      <c r="J115" s="6">
        <v>458.7</v>
      </c>
      <c r="K115" s="4" t="s">
        <v>453</v>
      </c>
      <c r="N115" s="11"/>
    </row>
    <row r="116" spans="1:14" ht="126" x14ac:dyDescent="0.25">
      <c r="A116" s="36">
        <v>49</v>
      </c>
      <c r="B116" s="32" t="s">
        <v>493</v>
      </c>
      <c r="C116" s="31">
        <v>63</v>
      </c>
      <c r="D116" s="2">
        <v>188</v>
      </c>
      <c r="E116" s="7" t="s">
        <v>278</v>
      </c>
      <c r="F116" s="5" t="s">
        <v>23</v>
      </c>
      <c r="G116" s="8">
        <v>314.5</v>
      </c>
      <c r="H116" s="6">
        <v>314.5</v>
      </c>
      <c r="I116" s="6"/>
      <c r="J116" s="6">
        <v>314.5</v>
      </c>
      <c r="K116" s="4" t="s">
        <v>452</v>
      </c>
      <c r="N116" s="11"/>
    </row>
    <row r="117" spans="1:14" ht="47.25" x14ac:dyDescent="0.25">
      <c r="A117" s="36">
        <v>50</v>
      </c>
      <c r="B117" s="32" t="s">
        <v>424</v>
      </c>
      <c r="C117" s="31">
        <v>64</v>
      </c>
      <c r="D117" s="2">
        <v>1</v>
      </c>
      <c r="E117" s="7" t="s">
        <v>278</v>
      </c>
      <c r="F117" s="5" t="s">
        <v>23</v>
      </c>
      <c r="G117" s="8">
        <v>268.7</v>
      </c>
      <c r="H117" s="6">
        <v>174.4</v>
      </c>
      <c r="I117" s="6"/>
      <c r="J117" s="6">
        <v>174.4</v>
      </c>
      <c r="K117" s="4" t="s">
        <v>468</v>
      </c>
      <c r="N117" s="11"/>
    </row>
    <row r="118" spans="1:14" ht="63" x14ac:dyDescent="0.25">
      <c r="A118" s="36">
        <v>51</v>
      </c>
      <c r="B118" s="32" t="s">
        <v>466</v>
      </c>
      <c r="C118" s="31">
        <v>64</v>
      </c>
      <c r="D118" s="2">
        <v>2</v>
      </c>
      <c r="E118" s="7" t="s">
        <v>278</v>
      </c>
      <c r="F118" s="5" t="s">
        <v>23</v>
      </c>
      <c r="G118" s="8">
        <v>188.9</v>
      </c>
      <c r="H118" s="6">
        <v>107.4</v>
      </c>
      <c r="I118" s="6"/>
      <c r="J118" s="6">
        <v>107.4</v>
      </c>
      <c r="K118" s="4" t="s">
        <v>467</v>
      </c>
      <c r="N118" s="11"/>
    </row>
    <row r="119" spans="1:14" ht="47.25" x14ac:dyDescent="0.25">
      <c r="A119" s="36">
        <v>52</v>
      </c>
      <c r="B119" s="32" t="s">
        <v>494</v>
      </c>
      <c r="C119" s="31">
        <v>64</v>
      </c>
      <c r="D119" s="2">
        <v>91</v>
      </c>
      <c r="E119" s="7" t="s">
        <v>278</v>
      </c>
      <c r="F119" s="5" t="s">
        <v>23</v>
      </c>
      <c r="G119" s="8">
        <v>242.2</v>
      </c>
      <c r="H119" s="6">
        <v>79.7</v>
      </c>
      <c r="I119" s="6"/>
      <c r="J119" s="6">
        <v>79.7</v>
      </c>
      <c r="K119" s="4" t="s">
        <v>470</v>
      </c>
      <c r="N119" s="11"/>
    </row>
    <row r="120" spans="1:14" ht="47.25" x14ac:dyDescent="0.25">
      <c r="A120" s="36">
        <v>53</v>
      </c>
      <c r="B120" s="32" t="s">
        <v>495</v>
      </c>
      <c r="C120" s="31">
        <v>64</v>
      </c>
      <c r="D120" s="2">
        <v>92</v>
      </c>
      <c r="E120" s="7" t="s">
        <v>278</v>
      </c>
      <c r="F120" s="5" t="s">
        <v>23</v>
      </c>
      <c r="G120" s="8">
        <v>155</v>
      </c>
      <c r="H120" s="6">
        <v>59.7</v>
      </c>
      <c r="I120" s="6"/>
      <c r="J120" s="6">
        <v>59.7</v>
      </c>
      <c r="K120" s="4" t="s">
        <v>471</v>
      </c>
      <c r="N120" s="11"/>
    </row>
    <row r="121" spans="1:14" ht="15.75" x14ac:dyDescent="0.25">
      <c r="A121" s="25"/>
      <c r="B121" s="25"/>
      <c r="C121" s="26"/>
      <c r="D121" s="27"/>
      <c r="E121" s="25"/>
      <c r="F121" s="27"/>
      <c r="G121" s="27"/>
      <c r="H121" s="25"/>
      <c r="I121" s="25"/>
      <c r="J121" s="25"/>
      <c r="K121" s="25"/>
      <c r="N121" s="11"/>
    </row>
    <row r="122" spans="1:14" ht="15.75" x14ac:dyDescent="0.25">
      <c r="A122" s="25"/>
      <c r="B122" s="25"/>
      <c r="C122" s="26"/>
      <c r="D122" s="27"/>
      <c r="E122" s="25"/>
      <c r="F122" s="27"/>
      <c r="G122" s="27"/>
      <c r="H122" s="25"/>
      <c r="I122" s="25"/>
      <c r="J122" s="25"/>
      <c r="K122" s="25"/>
      <c r="N122" s="11"/>
    </row>
    <row r="123" spans="1:14" ht="15.75" x14ac:dyDescent="0.25">
      <c r="A123" s="25"/>
      <c r="B123" s="25"/>
      <c r="C123" s="26"/>
      <c r="D123" s="27"/>
      <c r="E123" s="25"/>
      <c r="F123" s="27"/>
      <c r="G123" s="27"/>
      <c r="H123" s="25"/>
      <c r="I123" s="25"/>
      <c r="J123" s="25"/>
      <c r="K123" s="25"/>
      <c r="N123" s="11"/>
    </row>
    <row r="124" spans="1:14" ht="15.75" x14ac:dyDescent="0.25">
      <c r="A124" s="25"/>
      <c r="B124" s="25"/>
      <c r="C124" s="26"/>
      <c r="D124" s="27"/>
      <c r="E124" s="25"/>
      <c r="F124" s="27"/>
      <c r="G124" s="27"/>
      <c r="H124" s="25"/>
      <c r="I124" s="25"/>
      <c r="J124" s="25"/>
      <c r="K124" s="25"/>
      <c r="N124" s="11"/>
    </row>
    <row r="125" spans="1:14" ht="15.75" x14ac:dyDescent="0.25">
      <c r="A125" s="25"/>
      <c r="B125" s="25"/>
      <c r="C125" s="26"/>
      <c r="D125" s="27"/>
      <c r="E125" s="25"/>
      <c r="F125" s="27"/>
      <c r="G125" s="27"/>
      <c r="H125" s="25"/>
      <c r="I125" s="25"/>
      <c r="J125" s="25"/>
      <c r="K125" s="25"/>
      <c r="N125" s="11"/>
    </row>
    <row r="126" spans="1:14" x14ac:dyDescent="0.25">
      <c r="N126" s="11"/>
    </row>
    <row r="127" spans="1:14" x14ac:dyDescent="0.25">
      <c r="N127" s="11"/>
    </row>
    <row r="128" spans="1:14" x14ac:dyDescent="0.25">
      <c r="N128" s="11"/>
    </row>
    <row r="129" spans="14:14" x14ac:dyDescent="0.25">
      <c r="N129" s="11"/>
    </row>
    <row r="130" spans="14:14" x14ac:dyDescent="0.25">
      <c r="N130" s="11"/>
    </row>
    <row r="131" spans="14:14" x14ac:dyDescent="0.25">
      <c r="N131" s="11"/>
    </row>
    <row r="132" spans="14:14" x14ac:dyDescent="0.25">
      <c r="N132" s="11"/>
    </row>
    <row r="133" spans="14:14" x14ac:dyDescent="0.25">
      <c r="N133" s="11"/>
    </row>
    <row r="134" spans="14:14" x14ac:dyDescent="0.25">
      <c r="N134" s="11"/>
    </row>
    <row r="135" spans="14:14" x14ac:dyDescent="0.25">
      <c r="N135" s="11"/>
    </row>
    <row r="136" spans="14:14" x14ac:dyDescent="0.25">
      <c r="N136" s="11"/>
    </row>
    <row r="137" spans="14:14" x14ac:dyDescent="0.25">
      <c r="N137" s="11"/>
    </row>
    <row r="138" spans="14:14" x14ac:dyDescent="0.25">
      <c r="N138" s="11"/>
    </row>
    <row r="139" spans="14:14" x14ac:dyDescent="0.25">
      <c r="N139" s="11"/>
    </row>
    <row r="140" spans="14:14" x14ac:dyDescent="0.25">
      <c r="N140" s="11"/>
    </row>
    <row r="141" spans="14:14" x14ac:dyDescent="0.25">
      <c r="N141" s="11"/>
    </row>
    <row r="142" spans="14:14" x14ac:dyDescent="0.25">
      <c r="N142" s="11"/>
    </row>
    <row r="143" spans="14:14" x14ac:dyDescent="0.25">
      <c r="N143" s="11"/>
    </row>
    <row r="144" spans="14:14" x14ac:dyDescent="0.25">
      <c r="N144" s="11"/>
    </row>
    <row r="145" spans="14:14" x14ac:dyDescent="0.25">
      <c r="N145" s="11"/>
    </row>
    <row r="146" spans="14:14" x14ac:dyDescent="0.25">
      <c r="N146" s="11"/>
    </row>
    <row r="147" spans="14:14" x14ac:dyDescent="0.25">
      <c r="N147" s="11"/>
    </row>
    <row r="148" spans="14:14" x14ac:dyDescent="0.25">
      <c r="N148" s="11"/>
    </row>
    <row r="149" spans="14:14" x14ac:dyDescent="0.25">
      <c r="N149" s="11"/>
    </row>
    <row r="150" spans="14:14" x14ac:dyDescent="0.25">
      <c r="N150" s="11"/>
    </row>
    <row r="151" spans="14:14" x14ac:dyDescent="0.25">
      <c r="N151" s="11"/>
    </row>
    <row r="152" spans="14:14" x14ac:dyDescent="0.25">
      <c r="N152" s="11"/>
    </row>
    <row r="153" spans="14:14" x14ac:dyDescent="0.25">
      <c r="N153" s="11"/>
    </row>
    <row r="154" spans="14:14" x14ac:dyDescent="0.25">
      <c r="N154" s="11"/>
    </row>
    <row r="155" spans="14:14" x14ac:dyDescent="0.25">
      <c r="N155" s="11"/>
    </row>
    <row r="156" spans="14:14" x14ac:dyDescent="0.25">
      <c r="N156" s="11"/>
    </row>
    <row r="157" spans="14:14" x14ac:dyDescent="0.25">
      <c r="N157" s="11"/>
    </row>
    <row r="158" spans="14:14" x14ac:dyDescent="0.25">
      <c r="N158" s="11"/>
    </row>
    <row r="159" spans="14:14" x14ac:dyDescent="0.25">
      <c r="N159" s="11"/>
    </row>
    <row r="160" spans="14:14" x14ac:dyDescent="0.25">
      <c r="N160" s="11"/>
    </row>
    <row r="161" spans="14:14" x14ac:dyDescent="0.25">
      <c r="N161" s="11"/>
    </row>
    <row r="162" spans="14:14" x14ac:dyDescent="0.25">
      <c r="N162" s="11"/>
    </row>
    <row r="163" spans="14:14" x14ac:dyDescent="0.25">
      <c r="N163" s="11"/>
    </row>
    <row r="164" spans="14:14" x14ac:dyDescent="0.25">
      <c r="N164" s="11"/>
    </row>
    <row r="165" spans="14:14" x14ac:dyDescent="0.25">
      <c r="N165" s="11"/>
    </row>
    <row r="166" spans="14:14" x14ac:dyDescent="0.25">
      <c r="N166" s="11"/>
    </row>
    <row r="167" spans="14:14" x14ac:dyDescent="0.25">
      <c r="N167" s="11"/>
    </row>
    <row r="168" spans="14:14" x14ac:dyDescent="0.25">
      <c r="N168" s="11"/>
    </row>
    <row r="169" spans="14:14" x14ac:dyDescent="0.25">
      <c r="N169" s="11"/>
    </row>
    <row r="170" spans="14:14" x14ac:dyDescent="0.25">
      <c r="N170" s="11"/>
    </row>
    <row r="171" spans="14:14" x14ac:dyDescent="0.25">
      <c r="N171" s="11"/>
    </row>
    <row r="172" spans="14:14" x14ac:dyDescent="0.25">
      <c r="N172" s="11"/>
    </row>
    <row r="173" spans="14:14" x14ac:dyDescent="0.25">
      <c r="N173" s="11"/>
    </row>
    <row r="174" spans="14:14" x14ac:dyDescent="0.25">
      <c r="N174" s="11"/>
    </row>
    <row r="175" spans="14:14" x14ac:dyDescent="0.25">
      <c r="N175" s="11"/>
    </row>
    <row r="176" spans="14:14" x14ac:dyDescent="0.25">
      <c r="N176" s="11"/>
    </row>
    <row r="177" spans="14:14" x14ac:dyDescent="0.25">
      <c r="N177" s="11"/>
    </row>
    <row r="178" spans="14:14" x14ac:dyDescent="0.25">
      <c r="N178" s="11"/>
    </row>
    <row r="179" spans="14:14" x14ac:dyDescent="0.25">
      <c r="N179" s="11"/>
    </row>
    <row r="180" spans="14:14" x14ac:dyDescent="0.25">
      <c r="N180" s="11"/>
    </row>
    <row r="181" spans="14:14" x14ac:dyDescent="0.25">
      <c r="N181" s="11"/>
    </row>
    <row r="182" spans="14:14" x14ac:dyDescent="0.25">
      <c r="N182" s="11"/>
    </row>
    <row r="183" spans="14:14" x14ac:dyDescent="0.25">
      <c r="N183" s="11"/>
    </row>
    <row r="184" spans="14:14" x14ac:dyDescent="0.25">
      <c r="N184" s="11"/>
    </row>
    <row r="185" spans="14:14" x14ac:dyDescent="0.25">
      <c r="N185" s="11"/>
    </row>
    <row r="186" spans="14:14" x14ac:dyDescent="0.25">
      <c r="N186" s="11"/>
    </row>
    <row r="187" spans="14:14" x14ac:dyDescent="0.25">
      <c r="N187" s="11"/>
    </row>
    <row r="188" spans="14:14" x14ac:dyDescent="0.25">
      <c r="N188" s="11"/>
    </row>
    <row r="189" spans="14:14" x14ac:dyDescent="0.25">
      <c r="N189" s="11"/>
    </row>
    <row r="190" spans="14:14" x14ac:dyDescent="0.25">
      <c r="N190" s="11"/>
    </row>
    <row r="191" spans="14:14" x14ac:dyDescent="0.25">
      <c r="N191" s="11"/>
    </row>
    <row r="192" spans="14:14" x14ac:dyDescent="0.25">
      <c r="N192" s="11"/>
    </row>
    <row r="193" spans="14:14" x14ac:dyDescent="0.25">
      <c r="N193" s="11"/>
    </row>
    <row r="194" spans="14:14" x14ac:dyDescent="0.25">
      <c r="N194" s="11"/>
    </row>
    <row r="195" spans="14:14" x14ac:dyDescent="0.25">
      <c r="N195" s="11"/>
    </row>
    <row r="196" spans="14:14" x14ac:dyDescent="0.25">
      <c r="N196" s="11"/>
    </row>
    <row r="197" spans="14:14" x14ac:dyDescent="0.25">
      <c r="N197" s="11"/>
    </row>
    <row r="198" spans="14:14" x14ac:dyDescent="0.25">
      <c r="N198" s="11"/>
    </row>
    <row r="199" spans="14:14" x14ac:dyDescent="0.25">
      <c r="N199" s="11"/>
    </row>
    <row r="200" spans="14:14" x14ac:dyDescent="0.25">
      <c r="N200" s="11"/>
    </row>
    <row r="201" spans="14:14" x14ac:dyDescent="0.25">
      <c r="N201" s="11"/>
    </row>
    <row r="202" spans="14:14" x14ac:dyDescent="0.25">
      <c r="N202" s="11"/>
    </row>
    <row r="203" spans="14:14" x14ac:dyDescent="0.25">
      <c r="N203" s="11"/>
    </row>
    <row r="204" spans="14:14" x14ac:dyDescent="0.25">
      <c r="N204" s="11"/>
    </row>
    <row r="205" spans="14:14" x14ac:dyDescent="0.25">
      <c r="N205" s="11"/>
    </row>
    <row r="206" spans="14:14" x14ac:dyDescent="0.25">
      <c r="N206" s="11"/>
    </row>
    <row r="207" spans="14:14" x14ac:dyDescent="0.25">
      <c r="N207" s="11"/>
    </row>
    <row r="208" spans="14:14" x14ac:dyDescent="0.25">
      <c r="N208" s="11"/>
    </row>
    <row r="209" spans="14:14" x14ac:dyDescent="0.25">
      <c r="N209" s="11"/>
    </row>
    <row r="210" spans="14:14" x14ac:dyDescent="0.25">
      <c r="N210" s="11"/>
    </row>
    <row r="211" spans="14:14" x14ac:dyDescent="0.25">
      <c r="N211" s="11"/>
    </row>
    <row r="212" spans="14:14" x14ac:dyDescent="0.25">
      <c r="N212" s="11"/>
    </row>
    <row r="213" spans="14:14" x14ac:dyDescent="0.25">
      <c r="N213" s="11"/>
    </row>
    <row r="214" spans="14:14" x14ac:dyDescent="0.25">
      <c r="N214" s="11"/>
    </row>
    <row r="215" spans="14:14" x14ac:dyDescent="0.25">
      <c r="N215" s="11"/>
    </row>
    <row r="216" spans="14:14" x14ac:dyDescent="0.25">
      <c r="N216" s="11"/>
    </row>
    <row r="217" spans="14:14" x14ac:dyDescent="0.25">
      <c r="N217" s="11"/>
    </row>
    <row r="218" spans="14:14" x14ac:dyDescent="0.25">
      <c r="N218" s="11"/>
    </row>
    <row r="219" spans="14:14" x14ac:dyDescent="0.25">
      <c r="N219" s="11"/>
    </row>
    <row r="220" spans="14:14" x14ac:dyDescent="0.25">
      <c r="N220" s="11"/>
    </row>
    <row r="221" spans="14:14" x14ac:dyDescent="0.25">
      <c r="N221" s="11"/>
    </row>
    <row r="222" spans="14:14" x14ac:dyDescent="0.25">
      <c r="N222" s="11"/>
    </row>
    <row r="223" spans="14:14" x14ac:dyDescent="0.25">
      <c r="N223" s="11"/>
    </row>
    <row r="224" spans="14:14" x14ac:dyDescent="0.25">
      <c r="N224" s="11"/>
    </row>
    <row r="225" spans="14:14" x14ac:dyDescent="0.25">
      <c r="N225" s="11"/>
    </row>
    <row r="226" spans="14:14" x14ac:dyDescent="0.25">
      <c r="N226" s="11"/>
    </row>
    <row r="227" spans="14:14" x14ac:dyDescent="0.25">
      <c r="N227" s="11"/>
    </row>
    <row r="228" spans="14:14" x14ac:dyDescent="0.25">
      <c r="N228" s="11"/>
    </row>
    <row r="229" spans="14:14" x14ac:dyDescent="0.25">
      <c r="N229" s="11"/>
    </row>
    <row r="230" spans="14:14" x14ac:dyDescent="0.25">
      <c r="N230" s="11"/>
    </row>
    <row r="231" spans="14:14" x14ac:dyDescent="0.25">
      <c r="N231" s="11"/>
    </row>
    <row r="232" spans="14:14" x14ac:dyDescent="0.25">
      <c r="N232" s="11"/>
    </row>
    <row r="233" spans="14:14" x14ac:dyDescent="0.25">
      <c r="N233" s="11"/>
    </row>
    <row r="234" spans="14:14" x14ac:dyDescent="0.25">
      <c r="N234" s="11"/>
    </row>
    <row r="235" spans="14:14" x14ac:dyDescent="0.25">
      <c r="N235" s="11"/>
    </row>
    <row r="236" spans="14:14" x14ac:dyDescent="0.25">
      <c r="N236" s="11"/>
    </row>
    <row r="237" spans="14:14" x14ac:dyDescent="0.25">
      <c r="N237" s="11"/>
    </row>
    <row r="238" spans="14:14" x14ac:dyDescent="0.25">
      <c r="N238" s="11"/>
    </row>
    <row r="239" spans="14:14" x14ac:dyDescent="0.25">
      <c r="N239" s="11"/>
    </row>
    <row r="240" spans="14:14" x14ac:dyDescent="0.25">
      <c r="N240" s="11"/>
    </row>
    <row r="241" spans="14:14" x14ac:dyDescent="0.25">
      <c r="N241" s="11"/>
    </row>
    <row r="242" spans="14:14" x14ac:dyDescent="0.25">
      <c r="N242" s="11"/>
    </row>
    <row r="243" spans="14:14" x14ac:dyDescent="0.25">
      <c r="N243" s="11"/>
    </row>
    <row r="244" spans="14:14" x14ac:dyDescent="0.25">
      <c r="N244" s="11"/>
    </row>
    <row r="245" spans="14:14" x14ac:dyDescent="0.25">
      <c r="N245" s="11"/>
    </row>
    <row r="246" spans="14:14" x14ac:dyDescent="0.25">
      <c r="N246" s="11"/>
    </row>
    <row r="247" spans="14:14" x14ac:dyDescent="0.25">
      <c r="N247" s="11"/>
    </row>
    <row r="248" spans="14:14" x14ac:dyDescent="0.25">
      <c r="N248" s="11"/>
    </row>
    <row r="249" spans="14:14" x14ac:dyDescent="0.25">
      <c r="N249" s="11"/>
    </row>
    <row r="250" spans="14:14" x14ac:dyDescent="0.25">
      <c r="N250" s="11"/>
    </row>
    <row r="251" spans="14:14" x14ac:dyDescent="0.25">
      <c r="N251" s="11"/>
    </row>
    <row r="252" spans="14:14" x14ac:dyDescent="0.25">
      <c r="N252" s="11"/>
    </row>
    <row r="253" spans="14:14" x14ac:dyDescent="0.25">
      <c r="N253" s="11"/>
    </row>
    <row r="254" spans="14:14" x14ac:dyDescent="0.25">
      <c r="N254" s="11"/>
    </row>
    <row r="255" spans="14:14" x14ac:dyDescent="0.25">
      <c r="N255" s="11"/>
    </row>
    <row r="256" spans="14:14" x14ac:dyDescent="0.25">
      <c r="N256" s="11"/>
    </row>
    <row r="257" spans="14:14" x14ac:dyDescent="0.25">
      <c r="N257" s="11"/>
    </row>
    <row r="258" spans="14:14" x14ac:dyDescent="0.25">
      <c r="N258" s="11"/>
    </row>
    <row r="259" spans="14:14" x14ac:dyDescent="0.25">
      <c r="N259" s="11"/>
    </row>
    <row r="260" spans="14:14" x14ac:dyDescent="0.25">
      <c r="N260" s="11"/>
    </row>
    <row r="261" spans="14:14" x14ac:dyDescent="0.25">
      <c r="N261" s="11"/>
    </row>
    <row r="262" spans="14:14" x14ac:dyDescent="0.25">
      <c r="N262" s="11"/>
    </row>
    <row r="263" spans="14:14" x14ac:dyDescent="0.25">
      <c r="N263" s="11"/>
    </row>
    <row r="264" spans="14:14" x14ac:dyDescent="0.25">
      <c r="N264" s="11"/>
    </row>
    <row r="265" spans="14:14" x14ac:dyDescent="0.25">
      <c r="N265" s="11"/>
    </row>
    <row r="266" spans="14:14" x14ac:dyDescent="0.25">
      <c r="N266" s="11"/>
    </row>
    <row r="267" spans="14:14" x14ac:dyDescent="0.25">
      <c r="N267" s="11"/>
    </row>
    <row r="268" spans="14:14" x14ac:dyDescent="0.25">
      <c r="N268" s="11"/>
    </row>
    <row r="269" spans="14:14" x14ac:dyDescent="0.25">
      <c r="N269" s="11"/>
    </row>
    <row r="270" spans="14:14" x14ac:dyDescent="0.25">
      <c r="N270" s="11"/>
    </row>
    <row r="271" spans="14:14" x14ac:dyDescent="0.25">
      <c r="N271" s="11"/>
    </row>
    <row r="272" spans="14:14" x14ac:dyDescent="0.25">
      <c r="N272" s="11"/>
    </row>
    <row r="273" spans="14:14" x14ac:dyDescent="0.25">
      <c r="N273" s="11"/>
    </row>
    <row r="274" spans="14:14" x14ac:dyDescent="0.25">
      <c r="N274" s="11"/>
    </row>
    <row r="275" spans="14:14" x14ac:dyDescent="0.25">
      <c r="N275" s="11"/>
    </row>
    <row r="276" spans="14:14" x14ac:dyDescent="0.25">
      <c r="N276" s="11"/>
    </row>
    <row r="277" spans="14:14" x14ac:dyDescent="0.25">
      <c r="N277" s="11"/>
    </row>
    <row r="278" spans="14:14" x14ac:dyDescent="0.25">
      <c r="N278" s="11"/>
    </row>
    <row r="279" spans="14:14" x14ac:dyDescent="0.25">
      <c r="N279" s="11"/>
    </row>
    <row r="280" spans="14:14" x14ac:dyDescent="0.25">
      <c r="N280" s="11"/>
    </row>
    <row r="281" spans="14:14" x14ac:dyDescent="0.25">
      <c r="N281" s="11"/>
    </row>
    <row r="282" spans="14:14" x14ac:dyDescent="0.25">
      <c r="N282" s="11"/>
    </row>
    <row r="283" spans="14:14" x14ac:dyDescent="0.25">
      <c r="N283" s="11"/>
    </row>
    <row r="284" spans="14:14" x14ac:dyDescent="0.25">
      <c r="N284" s="11"/>
    </row>
    <row r="285" spans="14:14" x14ac:dyDescent="0.25">
      <c r="N285" s="11"/>
    </row>
    <row r="286" spans="14:14" x14ac:dyDescent="0.25">
      <c r="N286" s="11"/>
    </row>
    <row r="287" spans="14:14" x14ac:dyDescent="0.25">
      <c r="N287" s="11"/>
    </row>
    <row r="288" spans="14:14" x14ac:dyDescent="0.25">
      <c r="N288" s="11"/>
    </row>
    <row r="289" spans="14:14" x14ac:dyDescent="0.25">
      <c r="N289" s="11"/>
    </row>
    <row r="290" spans="14:14" x14ac:dyDescent="0.25">
      <c r="N290" s="11"/>
    </row>
    <row r="291" spans="14:14" x14ac:dyDescent="0.25">
      <c r="N291" s="11"/>
    </row>
    <row r="292" spans="14:14" x14ac:dyDescent="0.25">
      <c r="N292" s="11"/>
    </row>
    <row r="293" spans="14:14" x14ac:dyDescent="0.25">
      <c r="N293" s="11"/>
    </row>
    <row r="294" spans="14:14" x14ac:dyDescent="0.25">
      <c r="N294" s="11"/>
    </row>
    <row r="295" spans="14:14" x14ac:dyDescent="0.25">
      <c r="N295" s="11"/>
    </row>
    <row r="296" spans="14:14" x14ac:dyDescent="0.25">
      <c r="N296" s="11"/>
    </row>
    <row r="297" spans="14:14" x14ac:dyDescent="0.25">
      <c r="N297" s="11"/>
    </row>
    <row r="298" spans="14:14" x14ac:dyDescent="0.25">
      <c r="N298" s="11"/>
    </row>
    <row r="299" spans="14:14" x14ac:dyDescent="0.25">
      <c r="N299" s="11"/>
    </row>
    <row r="300" spans="14:14" x14ac:dyDescent="0.25">
      <c r="N300" s="11"/>
    </row>
    <row r="301" spans="14:14" x14ac:dyDescent="0.25">
      <c r="N301" s="11"/>
    </row>
    <row r="302" spans="14:14" x14ac:dyDescent="0.25">
      <c r="N302" s="11"/>
    </row>
    <row r="303" spans="14:14" x14ac:dyDescent="0.25">
      <c r="N303" s="11"/>
    </row>
    <row r="304" spans="14:14" x14ac:dyDescent="0.25">
      <c r="N304" s="11"/>
    </row>
    <row r="305" spans="14:14" x14ac:dyDescent="0.25">
      <c r="N305" s="11"/>
    </row>
    <row r="306" spans="14:14" x14ac:dyDescent="0.25">
      <c r="N306" s="11"/>
    </row>
    <row r="307" spans="14:14" x14ac:dyDescent="0.25">
      <c r="N307" s="11"/>
    </row>
    <row r="308" spans="14:14" x14ac:dyDescent="0.25">
      <c r="N308" s="11"/>
    </row>
    <row r="309" spans="14:14" x14ac:dyDescent="0.25">
      <c r="N309" s="11"/>
    </row>
    <row r="310" spans="14:14" x14ac:dyDescent="0.25">
      <c r="N310" s="11"/>
    </row>
    <row r="311" spans="14:14" x14ac:dyDescent="0.25">
      <c r="N311" s="11"/>
    </row>
    <row r="312" spans="14:14" x14ac:dyDescent="0.25">
      <c r="N312" s="11"/>
    </row>
    <row r="313" spans="14:14" x14ac:dyDescent="0.25">
      <c r="N313" s="11"/>
    </row>
    <row r="314" spans="14:14" x14ac:dyDescent="0.25">
      <c r="N314" s="11"/>
    </row>
    <row r="315" spans="14:14" x14ac:dyDescent="0.25">
      <c r="N315" s="11"/>
    </row>
    <row r="316" spans="14:14" x14ac:dyDescent="0.25">
      <c r="N316" s="11"/>
    </row>
    <row r="317" spans="14:14" x14ac:dyDescent="0.25">
      <c r="N317" s="11"/>
    </row>
    <row r="318" spans="14:14" x14ac:dyDescent="0.25">
      <c r="N318" s="11"/>
    </row>
    <row r="319" spans="14:14" x14ac:dyDescent="0.25">
      <c r="N319" s="11"/>
    </row>
    <row r="320" spans="14:14" x14ac:dyDescent="0.25">
      <c r="N320" s="11"/>
    </row>
    <row r="321" spans="14:14" x14ac:dyDescent="0.25">
      <c r="N321" s="11"/>
    </row>
    <row r="322" spans="14:14" x14ac:dyDescent="0.25">
      <c r="N322" s="11"/>
    </row>
    <row r="323" spans="14:14" x14ac:dyDescent="0.25">
      <c r="N323" s="11"/>
    </row>
    <row r="324" spans="14:14" x14ac:dyDescent="0.25">
      <c r="N324" s="11"/>
    </row>
    <row r="325" spans="14:14" x14ac:dyDescent="0.25">
      <c r="N325" s="11"/>
    </row>
    <row r="326" spans="14:14" x14ac:dyDescent="0.25">
      <c r="N326" s="11"/>
    </row>
    <row r="327" spans="14:14" x14ac:dyDescent="0.25">
      <c r="N327" s="11"/>
    </row>
    <row r="328" spans="14:14" x14ac:dyDescent="0.25">
      <c r="N328" s="11"/>
    </row>
    <row r="329" spans="14:14" x14ac:dyDescent="0.25">
      <c r="N329" s="11"/>
    </row>
    <row r="330" spans="14:14" x14ac:dyDescent="0.25">
      <c r="N330" s="11"/>
    </row>
    <row r="331" spans="14:14" x14ac:dyDescent="0.25">
      <c r="N331" s="11"/>
    </row>
    <row r="332" spans="14:14" x14ac:dyDescent="0.25">
      <c r="N332" s="11"/>
    </row>
    <row r="333" spans="14:14" x14ac:dyDescent="0.25">
      <c r="N333" s="11"/>
    </row>
    <row r="334" spans="14:14" x14ac:dyDescent="0.25">
      <c r="N334" s="11"/>
    </row>
    <row r="335" spans="14:14" x14ac:dyDescent="0.25">
      <c r="N335" s="11"/>
    </row>
    <row r="336" spans="14:14" x14ac:dyDescent="0.25">
      <c r="N336" s="11"/>
    </row>
    <row r="337" spans="14:14" x14ac:dyDescent="0.25">
      <c r="N337" s="11"/>
    </row>
    <row r="338" spans="14:14" x14ac:dyDescent="0.25">
      <c r="N338" s="11"/>
    </row>
    <row r="339" spans="14:14" x14ac:dyDescent="0.25">
      <c r="N339" s="11"/>
    </row>
    <row r="340" spans="14:14" x14ac:dyDescent="0.25">
      <c r="N340" s="11"/>
    </row>
    <row r="341" spans="14:14" x14ac:dyDescent="0.25">
      <c r="N341" s="11"/>
    </row>
    <row r="342" spans="14:14" x14ac:dyDescent="0.25">
      <c r="N342" s="11"/>
    </row>
    <row r="343" spans="14:14" x14ac:dyDescent="0.25">
      <c r="N343" s="11"/>
    </row>
    <row r="344" spans="14:14" x14ac:dyDescent="0.25">
      <c r="N344" s="11"/>
    </row>
    <row r="345" spans="14:14" x14ac:dyDescent="0.25">
      <c r="N345" s="11"/>
    </row>
    <row r="346" spans="14:14" x14ac:dyDescent="0.25">
      <c r="N346" s="11"/>
    </row>
    <row r="347" spans="14:14" x14ac:dyDescent="0.25">
      <c r="N347" s="11"/>
    </row>
    <row r="348" spans="14:14" x14ac:dyDescent="0.25">
      <c r="N348" s="11"/>
    </row>
    <row r="349" spans="14:14" x14ac:dyDescent="0.25">
      <c r="N349" s="11"/>
    </row>
    <row r="350" spans="14:14" x14ac:dyDescent="0.25">
      <c r="N350" s="11"/>
    </row>
    <row r="351" spans="14:14" x14ac:dyDescent="0.25">
      <c r="N351" s="11"/>
    </row>
    <row r="352" spans="14:14" x14ac:dyDescent="0.25">
      <c r="N352" s="11"/>
    </row>
    <row r="353" spans="14:14" x14ac:dyDescent="0.25">
      <c r="N353" s="11"/>
    </row>
    <row r="354" spans="14:14" x14ac:dyDescent="0.25">
      <c r="N354" s="11"/>
    </row>
    <row r="355" spans="14:14" x14ac:dyDescent="0.25">
      <c r="N355" s="11"/>
    </row>
    <row r="356" spans="14:14" x14ac:dyDescent="0.25">
      <c r="N356" s="11"/>
    </row>
    <row r="357" spans="14:14" x14ac:dyDescent="0.25">
      <c r="N357" s="11"/>
    </row>
    <row r="358" spans="14:14" x14ac:dyDescent="0.25">
      <c r="N358" s="11"/>
    </row>
    <row r="359" spans="14:14" x14ac:dyDescent="0.25">
      <c r="N359" s="11"/>
    </row>
    <row r="360" spans="14:14" x14ac:dyDescent="0.25">
      <c r="N360" s="11"/>
    </row>
    <row r="361" spans="14:14" x14ac:dyDescent="0.25">
      <c r="N361" s="11"/>
    </row>
    <row r="362" spans="14:14" x14ac:dyDescent="0.25">
      <c r="N362" s="11"/>
    </row>
    <row r="363" spans="14:14" x14ac:dyDescent="0.25">
      <c r="N363" s="11"/>
    </row>
    <row r="364" spans="14:14" x14ac:dyDescent="0.25">
      <c r="N364" s="11"/>
    </row>
    <row r="365" spans="14:14" x14ac:dyDescent="0.25">
      <c r="N365" s="11"/>
    </row>
    <row r="366" spans="14:14" x14ac:dyDescent="0.25">
      <c r="N366" s="11"/>
    </row>
    <row r="367" spans="14:14" x14ac:dyDescent="0.25">
      <c r="N367" s="11"/>
    </row>
    <row r="368" spans="14:14" x14ac:dyDescent="0.25">
      <c r="N368" s="11"/>
    </row>
    <row r="369" spans="14:14" x14ac:dyDescent="0.25">
      <c r="N369" s="11"/>
    </row>
    <row r="370" spans="14:14" x14ac:dyDescent="0.25">
      <c r="N370" s="11"/>
    </row>
    <row r="371" spans="14:14" x14ac:dyDescent="0.25">
      <c r="N371" s="11"/>
    </row>
    <row r="372" spans="14:14" x14ac:dyDescent="0.25">
      <c r="N372" s="11"/>
    </row>
    <row r="373" spans="14:14" x14ac:dyDescent="0.25">
      <c r="N373" s="11"/>
    </row>
    <row r="374" spans="14:14" x14ac:dyDescent="0.25">
      <c r="N374" s="11"/>
    </row>
    <row r="375" spans="14:14" x14ac:dyDescent="0.25">
      <c r="N375" s="11"/>
    </row>
    <row r="376" spans="14:14" x14ac:dyDescent="0.25">
      <c r="N376" s="11"/>
    </row>
    <row r="377" spans="14:14" x14ac:dyDescent="0.25">
      <c r="N377" s="11"/>
    </row>
    <row r="378" spans="14:14" x14ac:dyDescent="0.25">
      <c r="N378" s="11"/>
    </row>
    <row r="379" spans="14:14" x14ac:dyDescent="0.25">
      <c r="N379" s="11"/>
    </row>
    <row r="380" spans="14:14" x14ac:dyDescent="0.25">
      <c r="N380" s="11"/>
    </row>
    <row r="381" spans="14:14" x14ac:dyDescent="0.25">
      <c r="N381" s="11"/>
    </row>
    <row r="382" spans="14:14" x14ac:dyDescent="0.25">
      <c r="N382" s="11"/>
    </row>
    <row r="383" spans="14:14" x14ac:dyDescent="0.25">
      <c r="N383" s="11"/>
    </row>
    <row r="384" spans="14:14" x14ac:dyDescent="0.25">
      <c r="N384" s="11"/>
    </row>
    <row r="385" spans="14:14" x14ac:dyDescent="0.25">
      <c r="N385" s="11"/>
    </row>
    <row r="386" spans="14:14" x14ac:dyDescent="0.25">
      <c r="N386" s="11"/>
    </row>
    <row r="387" spans="14:14" x14ac:dyDescent="0.25">
      <c r="N387" s="11"/>
    </row>
    <row r="388" spans="14:14" x14ac:dyDescent="0.25">
      <c r="N388" s="11"/>
    </row>
    <row r="389" spans="14:14" x14ac:dyDescent="0.25">
      <c r="N389" s="11"/>
    </row>
    <row r="390" spans="14:14" x14ac:dyDescent="0.25">
      <c r="N390" s="11"/>
    </row>
    <row r="391" spans="14:14" x14ac:dyDescent="0.25">
      <c r="N391" s="11"/>
    </row>
    <row r="392" spans="14:14" x14ac:dyDescent="0.25">
      <c r="N392" s="11"/>
    </row>
    <row r="393" spans="14:14" x14ac:dyDescent="0.25">
      <c r="N393" s="11"/>
    </row>
    <row r="394" spans="14:14" x14ac:dyDescent="0.25">
      <c r="N394" s="11"/>
    </row>
    <row r="395" spans="14:14" x14ac:dyDescent="0.25">
      <c r="N395" s="11"/>
    </row>
    <row r="396" spans="14:14" x14ac:dyDescent="0.25">
      <c r="N396" s="11"/>
    </row>
    <row r="397" spans="14:14" x14ac:dyDescent="0.25">
      <c r="N397" s="11"/>
    </row>
    <row r="398" spans="14:14" x14ac:dyDescent="0.25">
      <c r="N398" s="11"/>
    </row>
    <row r="399" spans="14:14" x14ac:dyDescent="0.25">
      <c r="N399" s="11"/>
    </row>
    <row r="400" spans="14:14" x14ac:dyDescent="0.25">
      <c r="N400" s="11"/>
    </row>
    <row r="401" spans="14:14" x14ac:dyDescent="0.25">
      <c r="N401" s="11"/>
    </row>
    <row r="402" spans="14:14" x14ac:dyDescent="0.25">
      <c r="N402" s="11"/>
    </row>
    <row r="403" spans="14:14" x14ac:dyDescent="0.25">
      <c r="N403" s="11"/>
    </row>
    <row r="404" spans="14:14" x14ac:dyDescent="0.25">
      <c r="N404" s="11"/>
    </row>
    <row r="405" spans="14:14" x14ac:dyDescent="0.25">
      <c r="N405" s="11"/>
    </row>
    <row r="406" spans="14:14" x14ac:dyDescent="0.25">
      <c r="N406" s="11"/>
    </row>
    <row r="407" spans="14:14" x14ac:dyDescent="0.25">
      <c r="N407" s="11"/>
    </row>
    <row r="408" spans="14:14" x14ac:dyDescent="0.25">
      <c r="N408" s="11"/>
    </row>
    <row r="409" spans="14:14" x14ac:dyDescent="0.25">
      <c r="N409" s="11"/>
    </row>
    <row r="410" spans="14:14" x14ac:dyDescent="0.25">
      <c r="N410" s="11"/>
    </row>
    <row r="411" spans="14:14" x14ac:dyDescent="0.25">
      <c r="N411" s="11"/>
    </row>
    <row r="412" spans="14:14" x14ac:dyDescent="0.25">
      <c r="N412" s="11"/>
    </row>
    <row r="413" spans="14:14" x14ac:dyDescent="0.25">
      <c r="N413" s="11"/>
    </row>
    <row r="414" spans="14:14" x14ac:dyDescent="0.25">
      <c r="N414" s="11"/>
    </row>
    <row r="415" spans="14:14" x14ac:dyDescent="0.25">
      <c r="N415" s="11"/>
    </row>
    <row r="416" spans="14:14" x14ac:dyDescent="0.25">
      <c r="N416" s="11"/>
    </row>
    <row r="417" spans="14:14" x14ac:dyDescent="0.25">
      <c r="N417" s="11"/>
    </row>
    <row r="418" spans="14:14" x14ac:dyDescent="0.25">
      <c r="N418" s="11"/>
    </row>
    <row r="419" spans="14:14" x14ac:dyDescent="0.25">
      <c r="N419" s="11"/>
    </row>
    <row r="420" spans="14:14" x14ac:dyDescent="0.25">
      <c r="N420" s="11"/>
    </row>
    <row r="421" spans="14:14" x14ac:dyDescent="0.25">
      <c r="N421" s="11"/>
    </row>
    <row r="422" spans="14:14" x14ac:dyDescent="0.25">
      <c r="N422" s="11"/>
    </row>
    <row r="423" spans="14:14" x14ac:dyDescent="0.25">
      <c r="N423" s="11"/>
    </row>
    <row r="424" spans="14:14" x14ac:dyDescent="0.25">
      <c r="N424" s="11"/>
    </row>
    <row r="425" spans="14:14" x14ac:dyDescent="0.25">
      <c r="N425" s="11"/>
    </row>
    <row r="426" spans="14:14" x14ac:dyDescent="0.25">
      <c r="N426" s="11"/>
    </row>
    <row r="427" spans="14:14" x14ac:dyDescent="0.25">
      <c r="N427" s="11"/>
    </row>
    <row r="428" spans="14:14" x14ac:dyDescent="0.25">
      <c r="N428" s="11"/>
    </row>
    <row r="429" spans="14:14" x14ac:dyDescent="0.25">
      <c r="N429" s="11"/>
    </row>
    <row r="430" spans="14:14" x14ac:dyDescent="0.25">
      <c r="N430" s="11"/>
    </row>
    <row r="431" spans="14:14" x14ac:dyDescent="0.25">
      <c r="N431" s="11"/>
    </row>
    <row r="432" spans="14:14" x14ac:dyDescent="0.25">
      <c r="N432" s="11"/>
    </row>
    <row r="433" spans="14:14" x14ac:dyDescent="0.25">
      <c r="N433" s="11"/>
    </row>
    <row r="434" spans="14:14" x14ac:dyDescent="0.25">
      <c r="N434" s="11"/>
    </row>
    <row r="435" spans="14:14" x14ac:dyDescent="0.25">
      <c r="N435" s="11"/>
    </row>
    <row r="436" spans="14:14" x14ac:dyDescent="0.25">
      <c r="N436" s="11"/>
    </row>
    <row r="437" spans="14:14" x14ac:dyDescent="0.25">
      <c r="N437" s="11"/>
    </row>
    <row r="438" spans="14:14" x14ac:dyDescent="0.25">
      <c r="N438" s="11"/>
    </row>
    <row r="439" spans="14:14" x14ac:dyDescent="0.25">
      <c r="N439" s="11"/>
    </row>
    <row r="440" spans="14:14" x14ac:dyDescent="0.25">
      <c r="N440" s="11"/>
    </row>
    <row r="441" spans="14:14" x14ac:dyDescent="0.25">
      <c r="N441" s="11"/>
    </row>
    <row r="442" spans="14:14" x14ac:dyDescent="0.25">
      <c r="N442" s="11"/>
    </row>
    <row r="443" spans="14:14" x14ac:dyDescent="0.25">
      <c r="N443" s="11"/>
    </row>
    <row r="444" spans="14:14" x14ac:dyDescent="0.25">
      <c r="N444" s="11"/>
    </row>
    <row r="445" spans="14:14" x14ac:dyDescent="0.25">
      <c r="N445" s="11"/>
    </row>
    <row r="446" spans="14:14" x14ac:dyDescent="0.25">
      <c r="N446" s="11"/>
    </row>
    <row r="447" spans="14:14" x14ac:dyDescent="0.25">
      <c r="N447" s="11"/>
    </row>
    <row r="448" spans="14:14" x14ac:dyDescent="0.25">
      <c r="N448" s="11"/>
    </row>
    <row r="449" spans="14:14" x14ac:dyDescent="0.25">
      <c r="N449" s="11"/>
    </row>
    <row r="450" spans="14:14" x14ac:dyDescent="0.25">
      <c r="N450" s="11"/>
    </row>
    <row r="451" spans="14:14" x14ac:dyDescent="0.25">
      <c r="N451" s="11"/>
    </row>
    <row r="452" spans="14:14" x14ac:dyDescent="0.25">
      <c r="N452" s="11"/>
    </row>
    <row r="453" spans="14:14" x14ac:dyDescent="0.25">
      <c r="N453" s="11"/>
    </row>
    <row r="454" spans="14:14" x14ac:dyDescent="0.25">
      <c r="N454" s="11"/>
    </row>
    <row r="455" spans="14:14" x14ac:dyDescent="0.25">
      <c r="N455" s="11"/>
    </row>
    <row r="456" spans="14:14" x14ac:dyDescent="0.25">
      <c r="N456" s="11"/>
    </row>
    <row r="457" spans="14:14" x14ac:dyDescent="0.25">
      <c r="N457" s="11"/>
    </row>
    <row r="458" spans="14:14" x14ac:dyDescent="0.25">
      <c r="N458" s="11"/>
    </row>
    <row r="459" spans="14:14" x14ac:dyDescent="0.25">
      <c r="N459" s="11"/>
    </row>
    <row r="460" spans="14:14" x14ac:dyDescent="0.25">
      <c r="N460" s="11"/>
    </row>
    <row r="461" spans="14:14" x14ac:dyDescent="0.25">
      <c r="N461" s="11"/>
    </row>
    <row r="462" spans="14:14" x14ac:dyDescent="0.25">
      <c r="N462" s="11"/>
    </row>
    <row r="463" spans="14:14" x14ac:dyDescent="0.25">
      <c r="N463" s="11"/>
    </row>
    <row r="464" spans="14:14" x14ac:dyDescent="0.25">
      <c r="N464" s="11"/>
    </row>
    <row r="465" spans="14:14" x14ac:dyDescent="0.25">
      <c r="N465" s="11"/>
    </row>
    <row r="466" spans="14:14" x14ac:dyDescent="0.25">
      <c r="N466" s="11"/>
    </row>
    <row r="468" spans="14:14" x14ac:dyDescent="0.25">
      <c r="N468" s="11"/>
    </row>
    <row r="469" spans="14:14" x14ac:dyDescent="0.25">
      <c r="N469" s="11"/>
    </row>
    <row r="470" spans="14:14" x14ac:dyDescent="0.25">
      <c r="N470" s="11"/>
    </row>
    <row r="471" spans="14:14" x14ac:dyDescent="0.25">
      <c r="N471" s="11"/>
    </row>
    <row r="472" spans="14:14" x14ac:dyDescent="0.25">
      <c r="N472" s="11"/>
    </row>
    <row r="473" spans="14:14" x14ac:dyDescent="0.25">
      <c r="N473" s="11"/>
    </row>
    <row r="474" spans="14:14" x14ac:dyDescent="0.25">
      <c r="N474" s="11"/>
    </row>
    <row r="475" spans="14:14" x14ac:dyDescent="0.25">
      <c r="N475" s="11"/>
    </row>
    <row r="476" spans="14:14" x14ac:dyDescent="0.25">
      <c r="N476" s="11"/>
    </row>
    <row r="477" spans="14:14" x14ac:dyDescent="0.25">
      <c r="N477" s="11"/>
    </row>
    <row r="478" spans="14:14" x14ac:dyDescent="0.25">
      <c r="N478" s="11"/>
    </row>
    <row r="479" spans="14:14" x14ac:dyDescent="0.25">
      <c r="N479" s="11"/>
    </row>
    <row r="480" spans="14:14" x14ac:dyDescent="0.25">
      <c r="N480" s="11"/>
    </row>
    <row r="481" spans="14:14" x14ac:dyDescent="0.25">
      <c r="N481" s="11"/>
    </row>
    <row r="482" spans="14:14" x14ac:dyDescent="0.25">
      <c r="N482" s="11"/>
    </row>
    <row r="483" spans="14:14" x14ac:dyDescent="0.25">
      <c r="N483" s="11"/>
    </row>
    <row r="484" spans="14:14" x14ac:dyDescent="0.25">
      <c r="N484" s="11"/>
    </row>
    <row r="485" spans="14:14" x14ac:dyDescent="0.25">
      <c r="N485" s="11"/>
    </row>
    <row r="486" spans="14:14" x14ac:dyDescent="0.25">
      <c r="N486" s="11"/>
    </row>
    <row r="487" spans="14:14" x14ac:dyDescent="0.25">
      <c r="N487" s="11"/>
    </row>
    <row r="488" spans="14:14" x14ac:dyDescent="0.25">
      <c r="N488" s="11"/>
    </row>
    <row r="489" spans="14:14" x14ac:dyDescent="0.25">
      <c r="N489" s="11"/>
    </row>
    <row r="490" spans="14:14" x14ac:dyDescent="0.25">
      <c r="N490" s="11"/>
    </row>
    <row r="491" spans="14:14" x14ac:dyDescent="0.25">
      <c r="N491" s="11"/>
    </row>
    <row r="492" spans="14:14" x14ac:dyDescent="0.25">
      <c r="N492" s="11"/>
    </row>
    <row r="493" spans="14:14" x14ac:dyDescent="0.25">
      <c r="N493" s="11"/>
    </row>
    <row r="494" spans="14:14" x14ac:dyDescent="0.25">
      <c r="N494" s="11"/>
    </row>
    <row r="495" spans="14:14" x14ac:dyDescent="0.25">
      <c r="N495" s="11"/>
    </row>
    <row r="496" spans="14:14" x14ac:dyDescent="0.25">
      <c r="N496" s="11"/>
    </row>
    <row r="497" spans="14:14" x14ac:dyDescent="0.25">
      <c r="N497" s="11"/>
    </row>
    <row r="498" spans="14:14" x14ac:dyDescent="0.25">
      <c r="N498" s="11"/>
    </row>
    <row r="499" spans="14:14" x14ac:dyDescent="0.25">
      <c r="N499" s="11"/>
    </row>
    <row r="500" spans="14:14" x14ac:dyDescent="0.25">
      <c r="N500" s="11"/>
    </row>
    <row r="501" spans="14:14" x14ac:dyDescent="0.25">
      <c r="N501" s="11"/>
    </row>
    <row r="502" spans="14:14" x14ac:dyDescent="0.25">
      <c r="N502" s="11"/>
    </row>
    <row r="503" spans="14:14" x14ac:dyDescent="0.25">
      <c r="N503" s="11"/>
    </row>
    <row r="504" spans="14:14" x14ac:dyDescent="0.25">
      <c r="N504" s="11"/>
    </row>
    <row r="505" spans="14:14" x14ac:dyDescent="0.25">
      <c r="N505" s="11"/>
    </row>
    <row r="506" spans="14:14" x14ac:dyDescent="0.25">
      <c r="N506" s="11"/>
    </row>
    <row r="507" spans="14:14" x14ac:dyDescent="0.25">
      <c r="N507" s="11"/>
    </row>
    <row r="508" spans="14:14" x14ac:dyDescent="0.25">
      <c r="N508" s="11"/>
    </row>
    <row r="509" spans="14:14" x14ac:dyDescent="0.25">
      <c r="N509" s="11"/>
    </row>
    <row r="510" spans="14:14" x14ac:dyDescent="0.25">
      <c r="N510" s="11"/>
    </row>
    <row r="511" spans="14:14" x14ac:dyDescent="0.25">
      <c r="N511" s="11"/>
    </row>
    <row r="512" spans="14:14" x14ac:dyDescent="0.25">
      <c r="N512" s="11"/>
    </row>
    <row r="513" spans="14:14" x14ac:dyDescent="0.25">
      <c r="N513" s="11"/>
    </row>
    <row r="514" spans="14:14" x14ac:dyDescent="0.25">
      <c r="N514" s="11"/>
    </row>
    <row r="515" spans="14:14" x14ac:dyDescent="0.25">
      <c r="N515" s="11"/>
    </row>
    <row r="516" spans="14:14" x14ac:dyDescent="0.25">
      <c r="N516" s="11"/>
    </row>
    <row r="517" spans="14:14" x14ac:dyDescent="0.25">
      <c r="N517" s="11"/>
    </row>
    <row r="518" spans="14:14" x14ac:dyDescent="0.25">
      <c r="N518" s="11"/>
    </row>
    <row r="519" spans="14:14" x14ac:dyDescent="0.25">
      <c r="N519" s="11"/>
    </row>
    <row r="520" spans="14:14" x14ac:dyDescent="0.25">
      <c r="N520" s="11"/>
    </row>
    <row r="521" spans="14:14" x14ac:dyDescent="0.25">
      <c r="N521" s="11"/>
    </row>
    <row r="522" spans="14:14" x14ac:dyDescent="0.25">
      <c r="N522" s="11"/>
    </row>
    <row r="523" spans="14:14" x14ac:dyDescent="0.25">
      <c r="N523" s="11"/>
    </row>
    <row r="524" spans="14:14" x14ac:dyDescent="0.25">
      <c r="N524" s="11"/>
    </row>
    <row r="525" spans="14:14" x14ac:dyDescent="0.25">
      <c r="N525" s="11"/>
    </row>
    <row r="526" spans="14:14" x14ac:dyDescent="0.25">
      <c r="N526" s="11"/>
    </row>
    <row r="527" spans="14:14" x14ac:dyDescent="0.25">
      <c r="N527" s="11"/>
    </row>
    <row r="528" spans="14:14" x14ac:dyDescent="0.25">
      <c r="N528" s="11"/>
    </row>
    <row r="529" spans="14:14" x14ac:dyDescent="0.25">
      <c r="N529" s="11"/>
    </row>
    <row r="530" spans="14:14" x14ac:dyDescent="0.25">
      <c r="N530" s="11"/>
    </row>
    <row r="531" spans="14:14" x14ac:dyDescent="0.25">
      <c r="N531" s="11"/>
    </row>
    <row r="532" spans="14:14" x14ac:dyDescent="0.25">
      <c r="N532" s="11"/>
    </row>
    <row r="533" spans="14:14" x14ac:dyDescent="0.25">
      <c r="N533" s="11"/>
    </row>
    <row r="534" spans="14:14" x14ac:dyDescent="0.25">
      <c r="N534" s="11"/>
    </row>
    <row r="535" spans="14:14" x14ac:dyDescent="0.25">
      <c r="N535" s="11"/>
    </row>
    <row r="536" spans="14:14" x14ac:dyDescent="0.25">
      <c r="N536" s="11"/>
    </row>
    <row r="537" spans="14:14" x14ac:dyDescent="0.25">
      <c r="N537" s="11"/>
    </row>
    <row r="538" spans="14:14" x14ac:dyDescent="0.25">
      <c r="N538" s="11"/>
    </row>
    <row r="539" spans="14:14" x14ac:dyDescent="0.25">
      <c r="N539" s="11"/>
    </row>
    <row r="540" spans="14:14" x14ac:dyDescent="0.25">
      <c r="N540" s="11"/>
    </row>
    <row r="541" spans="14:14" x14ac:dyDescent="0.25">
      <c r="N541" s="11"/>
    </row>
    <row r="542" spans="14:14" x14ac:dyDescent="0.25">
      <c r="N542" s="11"/>
    </row>
    <row r="543" spans="14:14" x14ac:dyDescent="0.25">
      <c r="N543" s="11"/>
    </row>
    <row r="544" spans="14:14" x14ac:dyDescent="0.25">
      <c r="N544" s="11"/>
    </row>
    <row r="545" spans="14:14" x14ac:dyDescent="0.25">
      <c r="N545" s="11"/>
    </row>
    <row r="546" spans="14:14" x14ac:dyDescent="0.25">
      <c r="N546" s="11"/>
    </row>
    <row r="547" spans="14:14" x14ac:dyDescent="0.25">
      <c r="N547" s="11"/>
    </row>
    <row r="548" spans="14:14" x14ac:dyDescent="0.25">
      <c r="N548" s="11"/>
    </row>
    <row r="549" spans="14:14" x14ac:dyDescent="0.25">
      <c r="N549" s="11"/>
    </row>
    <row r="550" spans="14:14" x14ac:dyDescent="0.25">
      <c r="N550" s="11"/>
    </row>
    <row r="551" spans="14:14" x14ac:dyDescent="0.25">
      <c r="N551" s="11"/>
    </row>
    <row r="552" spans="14:14" x14ac:dyDescent="0.25">
      <c r="N552" s="11"/>
    </row>
    <row r="553" spans="14:14" x14ac:dyDescent="0.25">
      <c r="N553" s="11"/>
    </row>
    <row r="554" spans="14:14" x14ac:dyDescent="0.25">
      <c r="N554" s="11"/>
    </row>
    <row r="555" spans="14:14" x14ac:dyDescent="0.25">
      <c r="N555" s="11"/>
    </row>
    <row r="556" spans="14:14" x14ac:dyDescent="0.25">
      <c r="N556" s="11"/>
    </row>
    <row r="557" spans="14:14" x14ac:dyDescent="0.25">
      <c r="N557" s="11"/>
    </row>
    <row r="558" spans="14:14" x14ac:dyDescent="0.25">
      <c r="N558" s="11"/>
    </row>
    <row r="559" spans="14:14" x14ac:dyDescent="0.25">
      <c r="N559" s="11"/>
    </row>
    <row r="560" spans="14:14" x14ac:dyDescent="0.25">
      <c r="N560" s="11"/>
    </row>
    <row r="561" spans="14:14" x14ac:dyDescent="0.25">
      <c r="N561" s="11"/>
    </row>
    <row r="562" spans="14:14" x14ac:dyDescent="0.25">
      <c r="N562" s="11"/>
    </row>
    <row r="563" spans="14:14" x14ac:dyDescent="0.25">
      <c r="N563" s="11"/>
    </row>
    <row r="564" spans="14:14" x14ac:dyDescent="0.25">
      <c r="N564" s="11"/>
    </row>
    <row r="565" spans="14:14" x14ac:dyDescent="0.25">
      <c r="N565" s="11"/>
    </row>
    <row r="566" spans="14:14" x14ac:dyDescent="0.25">
      <c r="N566" s="11"/>
    </row>
    <row r="567" spans="14:14" x14ac:dyDescent="0.25">
      <c r="N567" s="11"/>
    </row>
    <row r="568" spans="14:14" x14ac:dyDescent="0.25">
      <c r="N568" s="11"/>
    </row>
    <row r="569" spans="14:14" x14ac:dyDescent="0.25">
      <c r="N569" s="11"/>
    </row>
    <row r="570" spans="14:14" x14ac:dyDescent="0.25">
      <c r="N570" s="11"/>
    </row>
    <row r="571" spans="14:14" x14ac:dyDescent="0.25">
      <c r="N571" s="11"/>
    </row>
    <row r="572" spans="14:14" x14ac:dyDescent="0.25">
      <c r="N572" s="11"/>
    </row>
    <row r="573" spans="14:14" x14ac:dyDescent="0.25">
      <c r="N573" s="11"/>
    </row>
    <row r="574" spans="14:14" x14ac:dyDescent="0.25">
      <c r="N574" s="11"/>
    </row>
    <row r="575" spans="14:14" x14ac:dyDescent="0.25">
      <c r="N575" s="11"/>
    </row>
    <row r="576" spans="14:14" x14ac:dyDescent="0.25">
      <c r="N576" s="11"/>
    </row>
    <row r="577" spans="14:14" x14ac:dyDescent="0.25">
      <c r="N577" s="11"/>
    </row>
    <row r="578" spans="14:14" x14ac:dyDescent="0.25">
      <c r="N578" s="11"/>
    </row>
    <row r="579" spans="14:14" x14ac:dyDescent="0.25">
      <c r="N579" s="11"/>
    </row>
    <row r="580" spans="14:14" x14ac:dyDescent="0.25">
      <c r="N580" s="11"/>
    </row>
    <row r="581" spans="14:14" x14ac:dyDescent="0.25">
      <c r="N581" s="11"/>
    </row>
    <row r="582" spans="14:14" x14ac:dyDescent="0.25">
      <c r="N582" s="11"/>
    </row>
    <row r="583" spans="14:14" x14ac:dyDescent="0.25">
      <c r="N583" s="11"/>
    </row>
    <row r="584" spans="14:14" x14ac:dyDescent="0.25">
      <c r="N584" s="11"/>
    </row>
    <row r="585" spans="14:14" x14ac:dyDescent="0.25">
      <c r="N585" s="11"/>
    </row>
    <row r="586" spans="14:14" x14ac:dyDescent="0.25">
      <c r="N586" s="11"/>
    </row>
    <row r="587" spans="14:14" x14ac:dyDescent="0.25">
      <c r="N587" s="11"/>
    </row>
    <row r="588" spans="14:14" x14ac:dyDescent="0.25">
      <c r="N588" s="11"/>
    </row>
    <row r="589" spans="14:14" x14ac:dyDescent="0.25">
      <c r="N589" s="11"/>
    </row>
    <row r="590" spans="14:14" x14ac:dyDescent="0.25">
      <c r="N590" s="11"/>
    </row>
    <row r="591" spans="14:14" x14ac:dyDescent="0.25">
      <c r="N591" s="11"/>
    </row>
    <row r="592" spans="14:14" x14ac:dyDescent="0.25">
      <c r="N592" s="11"/>
    </row>
    <row r="593" spans="14:14" x14ac:dyDescent="0.25">
      <c r="N593" s="11"/>
    </row>
    <row r="594" spans="14:14" x14ac:dyDescent="0.25">
      <c r="N594" s="11"/>
    </row>
    <row r="595" spans="14:14" x14ac:dyDescent="0.25">
      <c r="N595" s="11"/>
    </row>
    <row r="596" spans="14:14" x14ac:dyDescent="0.25">
      <c r="N596" s="11"/>
    </row>
    <row r="597" spans="14:14" x14ac:dyDescent="0.25">
      <c r="N597" s="11"/>
    </row>
    <row r="598" spans="14:14" x14ac:dyDescent="0.25">
      <c r="N598" s="11"/>
    </row>
    <row r="599" spans="14:14" x14ac:dyDescent="0.25">
      <c r="N599" s="11"/>
    </row>
    <row r="600" spans="14:14" x14ac:dyDescent="0.25">
      <c r="N600" s="11"/>
    </row>
    <row r="601" spans="14:14" x14ac:dyDescent="0.25">
      <c r="N601" s="11"/>
    </row>
    <row r="602" spans="14:14" x14ac:dyDescent="0.25">
      <c r="N602" s="11"/>
    </row>
    <row r="603" spans="14:14" x14ac:dyDescent="0.25">
      <c r="N603" s="11"/>
    </row>
    <row r="604" spans="14:14" x14ac:dyDescent="0.25">
      <c r="N604" s="11"/>
    </row>
    <row r="605" spans="14:14" x14ac:dyDescent="0.25">
      <c r="N605" s="11"/>
    </row>
    <row r="606" spans="14:14" x14ac:dyDescent="0.25">
      <c r="N606" s="11"/>
    </row>
    <row r="607" spans="14:14" x14ac:dyDescent="0.25">
      <c r="N607" s="11"/>
    </row>
    <row r="608" spans="14:14" x14ac:dyDescent="0.25">
      <c r="N608" s="11"/>
    </row>
    <row r="609" spans="14:14" x14ac:dyDescent="0.25">
      <c r="N609" s="11"/>
    </row>
    <row r="610" spans="14:14" x14ac:dyDescent="0.25">
      <c r="N610" s="11"/>
    </row>
    <row r="611" spans="14:14" x14ac:dyDescent="0.25">
      <c r="N611" s="11"/>
    </row>
    <row r="612" spans="14:14" x14ac:dyDescent="0.25">
      <c r="N612" s="11"/>
    </row>
    <row r="613" spans="14:14" x14ac:dyDescent="0.25">
      <c r="N613" s="11"/>
    </row>
    <row r="614" spans="14:14" x14ac:dyDescent="0.25">
      <c r="N614" s="11"/>
    </row>
    <row r="615" spans="14:14" x14ac:dyDescent="0.25">
      <c r="N615" s="11"/>
    </row>
    <row r="616" spans="14:14" x14ac:dyDescent="0.25">
      <c r="N616" s="11"/>
    </row>
    <row r="617" spans="14:14" x14ac:dyDescent="0.25">
      <c r="N617" s="11"/>
    </row>
    <row r="618" spans="14:14" x14ac:dyDescent="0.25">
      <c r="N618" s="11"/>
    </row>
    <row r="619" spans="14:14" x14ac:dyDescent="0.25">
      <c r="N619" s="11"/>
    </row>
    <row r="620" spans="14:14" x14ac:dyDescent="0.25">
      <c r="N620" s="11"/>
    </row>
    <row r="621" spans="14:14" x14ac:dyDescent="0.25">
      <c r="N621" s="11"/>
    </row>
    <row r="622" spans="14:14" x14ac:dyDescent="0.25">
      <c r="N622" s="11"/>
    </row>
    <row r="623" spans="14:14" x14ac:dyDescent="0.25">
      <c r="N623" s="11"/>
    </row>
    <row r="624" spans="14:14" x14ac:dyDescent="0.25">
      <c r="N624" s="11"/>
    </row>
    <row r="625" spans="14:14" x14ac:dyDescent="0.25">
      <c r="N625" s="11"/>
    </row>
    <row r="626" spans="14:14" x14ac:dyDescent="0.25">
      <c r="N626" s="11"/>
    </row>
    <row r="627" spans="14:14" x14ac:dyDescent="0.25">
      <c r="N627" s="11"/>
    </row>
    <row r="628" spans="14:14" x14ac:dyDescent="0.25">
      <c r="N628" s="11"/>
    </row>
    <row r="629" spans="14:14" x14ac:dyDescent="0.25">
      <c r="N629" s="11"/>
    </row>
    <row r="630" spans="14:14" x14ac:dyDescent="0.25">
      <c r="N630" s="11"/>
    </row>
    <row r="631" spans="14:14" x14ac:dyDescent="0.25">
      <c r="N631" s="11"/>
    </row>
    <row r="632" spans="14:14" x14ac:dyDescent="0.25">
      <c r="N632" s="11"/>
    </row>
    <row r="633" spans="14:14" x14ac:dyDescent="0.25">
      <c r="N633" s="11"/>
    </row>
    <row r="634" spans="14:14" x14ac:dyDescent="0.25">
      <c r="N634" s="11"/>
    </row>
    <row r="635" spans="14:14" x14ac:dyDescent="0.25">
      <c r="N635" s="11"/>
    </row>
    <row r="636" spans="14:14" x14ac:dyDescent="0.25">
      <c r="N636" s="11"/>
    </row>
    <row r="637" spans="14:14" x14ac:dyDescent="0.25">
      <c r="N637" s="11"/>
    </row>
    <row r="638" spans="14:14" x14ac:dyDescent="0.25">
      <c r="N638" s="11"/>
    </row>
    <row r="639" spans="14:14" x14ac:dyDescent="0.25">
      <c r="N639" s="11"/>
    </row>
    <row r="640" spans="14:14" x14ac:dyDescent="0.25">
      <c r="N640" s="11"/>
    </row>
    <row r="641" spans="14:14" x14ac:dyDescent="0.25">
      <c r="N641" s="11"/>
    </row>
    <row r="642" spans="14:14" x14ac:dyDescent="0.25">
      <c r="N642" s="11"/>
    </row>
    <row r="643" spans="14:14" x14ac:dyDescent="0.25">
      <c r="N643" s="11"/>
    </row>
    <row r="644" spans="14:14" x14ac:dyDescent="0.25">
      <c r="N644" s="11"/>
    </row>
    <row r="645" spans="14:14" x14ac:dyDescent="0.25">
      <c r="N645" s="11"/>
    </row>
    <row r="646" spans="14:14" x14ac:dyDescent="0.25">
      <c r="N646" s="11"/>
    </row>
    <row r="647" spans="14:14" x14ac:dyDescent="0.25">
      <c r="N647" s="11"/>
    </row>
    <row r="648" spans="14:14" x14ac:dyDescent="0.25">
      <c r="N648" s="11"/>
    </row>
    <row r="649" spans="14:14" x14ac:dyDescent="0.25">
      <c r="N649" s="11"/>
    </row>
    <row r="650" spans="14:14" x14ac:dyDescent="0.25">
      <c r="N650" s="11"/>
    </row>
    <row r="651" spans="14:14" x14ac:dyDescent="0.25">
      <c r="N651" s="11"/>
    </row>
    <row r="652" spans="14:14" x14ac:dyDescent="0.25">
      <c r="N652" s="11"/>
    </row>
    <row r="653" spans="14:14" x14ac:dyDescent="0.25">
      <c r="N653" s="11"/>
    </row>
    <row r="654" spans="14:14" x14ac:dyDescent="0.25">
      <c r="N654" s="11"/>
    </row>
    <row r="655" spans="14:14" x14ac:dyDescent="0.25">
      <c r="N655" s="11"/>
    </row>
    <row r="656" spans="14:14" x14ac:dyDescent="0.25">
      <c r="N656" s="11"/>
    </row>
    <row r="657" spans="14:14" x14ac:dyDescent="0.25">
      <c r="N657" s="11"/>
    </row>
    <row r="658" spans="14:14" x14ac:dyDescent="0.25">
      <c r="N658" s="11"/>
    </row>
    <row r="659" spans="14:14" x14ac:dyDescent="0.25">
      <c r="N659" s="11"/>
    </row>
    <row r="660" spans="14:14" x14ac:dyDescent="0.25">
      <c r="N660" s="11"/>
    </row>
    <row r="661" spans="14:14" x14ac:dyDescent="0.25">
      <c r="N661" s="11"/>
    </row>
    <row r="662" spans="14:14" x14ac:dyDescent="0.25">
      <c r="N662" s="11"/>
    </row>
    <row r="663" spans="14:14" x14ac:dyDescent="0.25">
      <c r="N663" s="11"/>
    </row>
    <row r="664" spans="14:14" x14ac:dyDescent="0.25">
      <c r="N664" s="11"/>
    </row>
    <row r="665" spans="14:14" x14ac:dyDescent="0.25">
      <c r="N665" s="11"/>
    </row>
    <row r="666" spans="14:14" x14ac:dyDescent="0.25">
      <c r="N666" s="11"/>
    </row>
    <row r="667" spans="14:14" x14ac:dyDescent="0.25">
      <c r="N667" s="11"/>
    </row>
    <row r="668" spans="14:14" x14ac:dyDescent="0.25">
      <c r="N668" s="11"/>
    </row>
    <row r="669" spans="14:14" x14ac:dyDescent="0.25">
      <c r="N669" s="11"/>
    </row>
    <row r="670" spans="14:14" x14ac:dyDescent="0.25">
      <c r="N670" s="11"/>
    </row>
    <row r="671" spans="14:14" x14ac:dyDescent="0.25">
      <c r="N671" s="11"/>
    </row>
    <row r="672" spans="14:14" x14ac:dyDescent="0.25">
      <c r="N672" s="11"/>
    </row>
    <row r="673" spans="14:14" x14ac:dyDescent="0.25">
      <c r="N673" s="11"/>
    </row>
    <row r="674" spans="14:14" x14ac:dyDescent="0.25">
      <c r="N674" s="11"/>
    </row>
    <row r="675" spans="14:14" x14ac:dyDescent="0.25">
      <c r="N675" s="11"/>
    </row>
    <row r="676" spans="14:14" x14ac:dyDescent="0.25">
      <c r="N676" s="11"/>
    </row>
    <row r="677" spans="14:14" x14ac:dyDescent="0.25">
      <c r="N677" s="11"/>
    </row>
    <row r="678" spans="14:14" x14ac:dyDescent="0.25">
      <c r="N678" s="11"/>
    </row>
    <row r="679" spans="14:14" x14ac:dyDescent="0.25">
      <c r="N679" s="11"/>
    </row>
    <row r="680" spans="14:14" x14ac:dyDescent="0.25">
      <c r="N680" s="11"/>
    </row>
    <row r="681" spans="14:14" x14ac:dyDescent="0.25">
      <c r="N681" s="11"/>
    </row>
    <row r="682" spans="14:14" x14ac:dyDescent="0.25">
      <c r="N682" s="11"/>
    </row>
    <row r="683" spans="14:14" x14ac:dyDescent="0.25">
      <c r="N683" s="11"/>
    </row>
    <row r="684" spans="14:14" x14ac:dyDescent="0.25">
      <c r="N684" s="11"/>
    </row>
    <row r="685" spans="14:14" x14ac:dyDescent="0.25">
      <c r="N685" s="11"/>
    </row>
    <row r="686" spans="14:14" x14ac:dyDescent="0.25">
      <c r="N686" s="11"/>
    </row>
    <row r="687" spans="14:14" x14ac:dyDescent="0.25">
      <c r="N687" s="11"/>
    </row>
    <row r="688" spans="14:14" x14ac:dyDescent="0.25">
      <c r="N688" s="11"/>
    </row>
    <row r="689" spans="14:14" x14ac:dyDescent="0.25">
      <c r="N689" s="11"/>
    </row>
    <row r="690" spans="14:14" x14ac:dyDescent="0.25">
      <c r="N690" s="11"/>
    </row>
    <row r="691" spans="14:14" x14ac:dyDescent="0.25">
      <c r="N691" s="11"/>
    </row>
    <row r="692" spans="14:14" x14ac:dyDescent="0.25">
      <c r="N692" s="11"/>
    </row>
    <row r="693" spans="14:14" x14ac:dyDescent="0.25">
      <c r="N693" s="11"/>
    </row>
    <row r="694" spans="14:14" x14ac:dyDescent="0.25">
      <c r="N694" s="11"/>
    </row>
    <row r="695" spans="14:14" x14ac:dyDescent="0.25">
      <c r="N695" s="11"/>
    </row>
    <row r="696" spans="14:14" x14ac:dyDescent="0.25">
      <c r="N696" s="11"/>
    </row>
    <row r="697" spans="14:14" x14ac:dyDescent="0.25">
      <c r="N697" s="11"/>
    </row>
    <row r="698" spans="14:14" x14ac:dyDescent="0.25">
      <c r="N698" s="11"/>
    </row>
    <row r="699" spans="14:14" x14ac:dyDescent="0.25">
      <c r="N699" s="11"/>
    </row>
    <row r="700" spans="14:14" x14ac:dyDescent="0.25">
      <c r="N700" s="11"/>
    </row>
    <row r="701" spans="14:14" x14ac:dyDescent="0.25">
      <c r="N701" s="11"/>
    </row>
    <row r="702" spans="14:14" x14ac:dyDescent="0.25">
      <c r="N702" s="11"/>
    </row>
    <row r="703" spans="14:14" x14ac:dyDescent="0.25">
      <c r="N703" s="11"/>
    </row>
    <row r="704" spans="14:14" x14ac:dyDescent="0.25">
      <c r="N704" s="11"/>
    </row>
    <row r="705" spans="14:14" x14ac:dyDescent="0.25">
      <c r="N705" s="11"/>
    </row>
    <row r="706" spans="14:14" x14ac:dyDescent="0.25">
      <c r="N706" s="11"/>
    </row>
    <row r="707" spans="14:14" x14ac:dyDescent="0.25">
      <c r="N707" s="11"/>
    </row>
    <row r="708" spans="14:14" x14ac:dyDescent="0.25">
      <c r="N708" s="11"/>
    </row>
    <row r="709" spans="14:14" x14ac:dyDescent="0.25">
      <c r="N709" s="11"/>
    </row>
    <row r="710" spans="14:14" x14ac:dyDescent="0.25">
      <c r="N710" s="11"/>
    </row>
    <row r="711" spans="14:14" x14ac:dyDescent="0.25">
      <c r="N711" s="11"/>
    </row>
    <row r="712" spans="14:14" x14ac:dyDescent="0.25">
      <c r="N712" s="11"/>
    </row>
    <row r="713" spans="14:14" x14ac:dyDescent="0.25">
      <c r="N713" s="11"/>
    </row>
    <row r="714" spans="14:14" x14ac:dyDescent="0.25">
      <c r="N714" s="11"/>
    </row>
    <row r="715" spans="14:14" x14ac:dyDescent="0.25">
      <c r="N715" s="11"/>
    </row>
    <row r="716" spans="14:14" x14ac:dyDescent="0.25">
      <c r="N716" s="11"/>
    </row>
    <row r="717" spans="14:14" x14ac:dyDescent="0.25">
      <c r="N717" s="11"/>
    </row>
    <row r="718" spans="14:14" x14ac:dyDescent="0.25">
      <c r="N718" s="11"/>
    </row>
    <row r="719" spans="14:14" x14ac:dyDescent="0.25">
      <c r="N719" s="11"/>
    </row>
    <row r="720" spans="14:14" x14ac:dyDescent="0.25">
      <c r="N720" s="11"/>
    </row>
    <row r="721" spans="14:14" x14ac:dyDescent="0.25">
      <c r="N721" s="11"/>
    </row>
    <row r="722" spans="14:14" x14ac:dyDescent="0.25">
      <c r="N722" s="11"/>
    </row>
    <row r="723" spans="14:14" x14ac:dyDescent="0.25">
      <c r="N723" s="11"/>
    </row>
    <row r="724" spans="14:14" x14ac:dyDescent="0.25">
      <c r="N724" s="11"/>
    </row>
    <row r="725" spans="14:14" x14ac:dyDescent="0.25">
      <c r="N725" s="11"/>
    </row>
    <row r="726" spans="14:14" x14ac:dyDescent="0.25">
      <c r="N726" s="11"/>
    </row>
    <row r="727" spans="14:14" x14ac:dyDescent="0.25">
      <c r="N727" s="11"/>
    </row>
    <row r="728" spans="14:14" x14ac:dyDescent="0.25">
      <c r="N728" s="11"/>
    </row>
    <row r="729" spans="14:14" x14ac:dyDescent="0.25">
      <c r="N729" s="11"/>
    </row>
    <row r="730" spans="14:14" x14ac:dyDescent="0.25">
      <c r="N730" s="11"/>
    </row>
    <row r="731" spans="14:14" x14ac:dyDescent="0.25">
      <c r="N731" s="11"/>
    </row>
    <row r="732" spans="14:14" x14ac:dyDescent="0.25">
      <c r="N732" s="11"/>
    </row>
    <row r="733" spans="14:14" x14ac:dyDescent="0.25">
      <c r="N733" s="11"/>
    </row>
    <row r="734" spans="14:14" x14ac:dyDescent="0.25">
      <c r="N734" s="11"/>
    </row>
    <row r="735" spans="14:14" x14ac:dyDescent="0.25">
      <c r="N735" s="11"/>
    </row>
    <row r="736" spans="14:14" x14ac:dyDescent="0.25">
      <c r="N736" s="11"/>
    </row>
    <row r="737" spans="14:14" x14ac:dyDescent="0.25">
      <c r="N737" s="11"/>
    </row>
    <row r="738" spans="14:14" x14ac:dyDescent="0.25">
      <c r="N738" s="11"/>
    </row>
    <row r="739" spans="14:14" x14ac:dyDescent="0.25">
      <c r="N739" s="11"/>
    </row>
    <row r="740" spans="14:14" x14ac:dyDescent="0.25">
      <c r="N740" s="11"/>
    </row>
    <row r="741" spans="14:14" x14ac:dyDescent="0.25">
      <c r="N741" s="11"/>
    </row>
    <row r="742" spans="14:14" x14ac:dyDescent="0.25">
      <c r="N742" s="11"/>
    </row>
    <row r="743" spans="14:14" x14ac:dyDescent="0.25">
      <c r="N743" s="11"/>
    </row>
    <row r="744" spans="14:14" x14ac:dyDescent="0.25">
      <c r="N744" s="11"/>
    </row>
    <row r="745" spans="14:14" x14ac:dyDescent="0.25">
      <c r="N745" s="11"/>
    </row>
    <row r="746" spans="14:14" x14ac:dyDescent="0.25">
      <c r="N746" s="11"/>
    </row>
    <row r="747" spans="14:14" x14ac:dyDescent="0.25">
      <c r="N747" s="11"/>
    </row>
    <row r="748" spans="14:14" x14ac:dyDescent="0.25">
      <c r="N748" s="11"/>
    </row>
    <row r="749" spans="14:14" x14ac:dyDescent="0.25">
      <c r="N749" s="11"/>
    </row>
    <row r="750" spans="14:14" x14ac:dyDescent="0.25">
      <c r="N750" s="11"/>
    </row>
    <row r="751" spans="14:14" x14ac:dyDescent="0.25">
      <c r="N751" s="11"/>
    </row>
    <row r="752" spans="14:14" x14ac:dyDescent="0.25">
      <c r="N752" s="11"/>
    </row>
    <row r="753" spans="14:14" x14ac:dyDescent="0.25">
      <c r="N753" s="11"/>
    </row>
    <row r="754" spans="14:14" x14ac:dyDescent="0.25">
      <c r="N754" s="11"/>
    </row>
    <row r="755" spans="14:14" x14ac:dyDescent="0.25">
      <c r="N755" s="11"/>
    </row>
    <row r="756" spans="14:14" x14ac:dyDescent="0.25">
      <c r="N756" s="11"/>
    </row>
    <row r="757" spans="14:14" x14ac:dyDescent="0.25">
      <c r="N757" s="11"/>
    </row>
    <row r="758" spans="14:14" x14ac:dyDescent="0.25">
      <c r="N758" s="11"/>
    </row>
    <row r="759" spans="14:14" x14ac:dyDescent="0.25">
      <c r="N759" s="11"/>
    </row>
    <row r="760" spans="14:14" x14ac:dyDescent="0.25">
      <c r="N760" s="11"/>
    </row>
    <row r="761" spans="14:14" x14ac:dyDescent="0.25">
      <c r="N761" s="11"/>
    </row>
    <row r="762" spans="14:14" x14ac:dyDescent="0.25">
      <c r="N762" s="11"/>
    </row>
    <row r="763" spans="14:14" x14ac:dyDescent="0.25">
      <c r="N763" s="11"/>
    </row>
    <row r="764" spans="14:14" x14ac:dyDescent="0.25">
      <c r="N764" s="11"/>
    </row>
    <row r="765" spans="14:14" x14ac:dyDescent="0.25">
      <c r="N765" s="11"/>
    </row>
    <row r="766" spans="14:14" x14ac:dyDescent="0.25">
      <c r="N766" s="11"/>
    </row>
    <row r="767" spans="14:14" x14ac:dyDescent="0.25">
      <c r="N767" s="11"/>
    </row>
    <row r="768" spans="14:14" x14ac:dyDescent="0.25">
      <c r="N768" s="11"/>
    </row>
    <row r="769" spans="14:14" x14ac:dyDescent="0.25">
      <c r="N769" s="11"/>
    </row>
    <row r="770" spans="14:14" x14ac:dyDescent="0.25">
      <c r="N770" s="11"/>
    </row>
    <row r="771" spans="14:14" x14ac:dyDescent="0.25">
      <c r="N771" s="11"/>
    </row>
    <row r="772" spans="14:14" x14ac:dyDescent="0.25">
      <c r="N772" s="11"/>
    </row>
    <row r="773" spans="14:14" x14ac:dyDescent="0.25">
      <c r="N773" s="11"/>
    </row>
    <row r="774" spans="14:14" x14ac:dyDescent="0.25">
      <c r="N774" s="11"/>
    </row>
    <row r="775" spans="14:14" x14ac:dyDescent="0.25">
      <c r="N775" s="11"/>
    </row>
    <row r="776" spans="14:14" x14ac:dyDescent="0.25">
      <c r="N776" s="11"/>
    </row>
    <row r="777" spans="14:14" x14ac:dyDescent="0.25">
      <c r="N777" s="11"/>
    </row>
    <row r="778" spans="14:14" x14ac:dyDescent="0.25">
      <c r="N778" s="11"/>
    </row>
    <row r="779" spans="14:14" x14ac:dyDescent="0.25">
      <c r="N779" s="11"/>
    </row>
    <row r="780" spans="14:14" x14ac:dyDescent="0.25">
      <c r="N780" s="11"/>
    </row>
    <row r="781" spans="14:14" x14ac:dyDescent="0.25">
      <c r="N781" s="11"/>
    </row>
    <row r="782" spans="14:14" x14ac:dyDescent="0.25">
      <c r="N782" s="11"/>
    </row>
    <row r="783" spans="14:14" x14ac:dyDescent="0.25">
      <c r="N783" s="11"/>
    </row>
    <row r="784" spans="14:14" x14ac:dyDescent="0.25">
      <c r="N784" s="11"/>
    </row>
    <row r="785" spans="14:14" x14ac:dyDescent="0.25">
      <c r="N785" s="11"/>
    </row>
    <row r="786" spans="14:14" x14ac:dyDescent="0.25">
      <c r="N786" s="11"/>
    </row>
    <row r="787" spans="14:14" x14ac:dyDescent="0.25">
      <c r="N787" s="11"/>
    </row>
    <row r="788" spans="14:14" x14ac:dyDescent="0.25">
      <c r="N788" s="11"/>
    </row>
    <row r="789" spans="14:14" x14ac:dyDescent="0.25">
      <c r="N789" s="11"/>
    </row>
    <row r="790" spans="14:14" x14ac:dyDescent="0.25">
      <c r="N790" s="11"/>
    </row>
    <row r="791" spans="14:14" x14ac:dyDescent="0.25">
      <c r="N791" s="11"/>
    </row>
    <row r="792" spans="14:14" x14ac:dyDescent="0.25">
      <c r="N792" s="11"/>
    </row>
    <row r="793" spans="14:14" x14ac:dyDescent="0.25">
      <c r="N793" s="11"/>
    </row>
    <row r="794" spans="14:14" x14ac:dyDescent="0.25">
      <c r="N794" s="11"/>
    </row>
    <row r="795" spans="14:14" x14ac:dyDescent="0.25">
      <c r="N795" s="11"/>
    </row>
    <row r="796" spans="14:14" x14ac:dyDescent="0.25">
      <c r="N796" s="11"/>
    </row>
    <row r="797" spans="14:14" x14ac:dyDescent="0.25">
      <c r="N797" s="11"/>
    </row>
    <row r="798" spans="14:14" x14ac:dyDescent="0.25">
      <c r="N798" s="11"/>
    </row>
    <row r="799" spans="14:14" x14ac:dyDescent="0.25">
      <c r="N799" s="11"/>
    </row>
    <row r="800" spans="14:14" x14ac:dyDescent="0.25">
      <c r="N800" s="11"/>
    </row>
    <row r="801" spans="14:14" x14ac:dyDescent="0.25">
      <c r="N801" s="11"/>
    </row>
    <row r="802" spans="14:14" x14ac:dyDescent="0.25">
      <c r="N802" s="11"/>
    </row>
    <row r="803" spans="14:14" x14ac:dyDescent="0.25">
      <c r="N803" s="11"/>
    </row>
    <row r="804" spans="14:14" x14ac:dyDescent="0.25">
      <c r="N804" s="11"/>
    </row>
    <row r="805" spans="14:14" x14ac:dyDescent="0.25">
      <c r="N805" s="11"/>
    </row>
    <row r="806" spans="14:14" x14ac:dyDescent="0.25">
      <c r="N806" s="11"/>
    </row>
    <row r="807" spans="14:14" x14ac:dyDescent="0.25">
      <c r="N807" s="11"/>
    </row>
    <row r="808" spans="14:14" x14ac:dyDescent="0.25">
      <c r="N808" s="11"/>
    </row>
    <row r="809" spans="14:14" x14ac:dyDescent="0.25">
      <c r="N809" s="11"/>
    </row>
    <row r="810" spans="14:14" x14ac:dyDescent="0.25">
      <c r="N810" s="11"/>
    </row>
    <row r="811" spans="14:14" x14ac:dyDescent="0.25">
      <c r="N811" s="11"/>
    </row>
    <row r="812" spans="14:14" x14ac:dyDescent="0.25">
      <c r="N812" s="11"/>
    </row>
    <row r="813" spans="14:14" x14ac:dyDescent="0.25">
      <c r="N813" s="11"/>
    </row>
    <row r="814" spans="14:14" x14ac:dyDescent="0.25">
      <c r="N814" s="11"/>
    </row>
    <row r="815" spans="14:14" x14ac:dyDescent="0.25">
      <c r="N815" s="11"/>
    </row>
    <row r="816" spans="14:14" x14ac:dyDescent="0.25">
      <c r="N816" s="11"/>
    </row>
    <row r="817" spans="14:14" x14ac:dyDescent="0.25">
      <c r="N817" s="11"/>
    </row>
    <row r="818" spans="14:14" x14ac:dyDescent="0.25">
      <c r="N818" s="11"/>
    </row>
    <row r="819" spans="14:14" x14ac:dyDescent="0.25">
      <c r="N819" s="11"/>
    </row>
    <row r="820" spans="14:14" x14ac:dyDescent="0.25">
      <c r="N820" s="11"/>
    </row>
    <row r="821" spans="14:14" x14ac:dyDescent="0.25">
      <c r="N821" s="11"/>
    </row>
    <row r="822" spans="14:14" x14ac:dyDescent="0.25">
      <c r="N822" s="11"/>
    </row>
    <row r="823" spans="14:14" x14ac:dyDescent="0.25">
      <c r="N823" s="11"/>
    </row>
    <row r="824" spans="14:14" x14ac:dyDescent="0.25">
      <c r="N824" s="11"/>
    </row>
    <row r="825" spans="14:14" x14ac:dyDescent="0.25">
      <c r="N825" s="11"/>
    </row>
    <row r="857" spans="14:14" x14ac:dyDescent="0.25">
      <c r="N857" s="11"/>
    </row>
    <row r="858" spans="14:14" x14ac:dyDescent="0.25">
      <c r="N858" s="11"/>
    </row>
    <row r="859" spans="14:14" x14ac:dyDescent="0.25">
      <c r="N859" s="11"/>
    </row>
    <row r="860" spans="14:14" x14ac:dyDescent="0.25">
      <c r="N860" s="11"/>
    </row>
    <row r="861" spans="14:14" x14ac:dyDescent="0.25">
      <c r="N861" s="11"/>
    </row>
    <row r="862" spans="14:14" x14ac:dyDescent="0.25">
      <c r="N862" s="11"/>
    </row>
    <row r="864" spans="14:14" x14ac:dyDescent="0.25">
      <c r="N864" s="11"/>
    </row>
    <row r="865" spans="14:14" x14ac:dyDescent="0.25">
      <c r="N865" s="11"/>
    </row>
    <row r="866" spans="14:14" x14ac:dyDescent="0.25">
      <c r="N866" s="11"/>
    </row>
    <row r="867" spans="14:14" x14ac:dyDescent="0.25">
      <c r="N867" s="11"/>
    </row>
    <row r="868" spans="14:14" x14ac:dyDescent="0.25">
      <c r="N868" s="11"/>
    </row>
    <row r="870" spans="14:14" x14ac:dyDescent="0.25">
      <c r="N870" s="11"/>
    </row>
    <row r="871" spans="14:14" x14ac:dyDescent="0.25">
      <c r="N871" s="11"/>
    </row>
    <row r="872" spans="14:14" x14ac:dyDescent="0.25">
      <c r="N872" s="11"/>
    </row>
    <row r="873" spans="14:14" x14ac:dyDescent="0.25">
      <c r="N873" s="11"/>
    </row>
    <row r="875" spans="14:14" x14ac:dyDescent="0.25">
      <c r="N875" s="11"/>
    </row>
    <row r="878" spans="14:14" x14ac:dyDescent="0.25">
      <c r="N878" s="11"/>
    </row>
    <row r="879" spans="14:14" x14ac:dyDescent="0.25">
      <c r="N879" s="11"/>
    </row>
    <row r="881" spans="14:14" x14ac:dyDescent="0.25">
      <c r="N881" s="11"/>
    </row>
    <row r="882" spans="14:14" x14ac:dyDescent="0.25">
      <c r="N882" s="11"/>
    </row>
    <row r="883" spans="14:14" x14ac:dyDescent="0.25">
      <c r="N883" s="11"/>
    </row>
    <row r="884" spans="14:14" x14ac:dyDescent="0.25">
      <c r="N884" s="11"/>
    </row>
    <row r="885" spans="14:14" x14ac:dyDescent="0.25">
      <c r="N885" s="11"/>
    </row>
    <row r="886" spans="14:14" x14ac:dyDescent="0.25">
      <c r="N886" s="11"/>
    </row>
    <row r="887" spans="14:14" x14ac:dyDescent="0.25">
      <c r="N887" s="11"/>
    </row>
    <row r="888" spans="14:14" x14ac:dyDescent="0.25">
      <c r="N888" s="11"/>
    </row>
    <row r="893" spans="14:14" x14ac:dyDescent="0.25">
      <c r="N893" s="11"/>
    </row>
    <row r="898" spans="14:14" x14ac:dyDescent="0.25">
      <c r="N898" s="11"/>
    </row>
    <row r="899" spans="14:14" x14ac:dyDescent="0.25">
      <c r="N899" s="11"/>
    </row>
    <row r="900" spans="14:14" x14ac:dyDescent="0.25">
      <c r="N900" s="11"/>
    </row>
    <row r="904" spans="14:14" x14ac:dyDescent="0.25">
      <c r="N904" s="11"/>
    </row>
    <row r="910" spans="14:14" x14ac:dyDescent="0.25">
      <c r="N910" s="11"/>
    </row>
  </sheetData>
  <mergeCells count="23">
    <mergeCell ref="D2:E2"/>
    <mergeCell ref="A1:K1"/>
    <mergeCell ref="A66:K66"/>
    <mergeCell ref="D45:D51"/>
    <mergeCell ref="D52:D62"/>
    <mergeCell ref="F3:F26"/>
    <mergeCell ref="F27:F31"/>
    <mergeCell ref="F32:F62"/>
    <mergeCell ref="E3:E26"/>
    <mergeCell ref="E27:E31"/>
    <mergeCell ref="E32:E62"/>
    <mergeCell ref="D3:D9"/>
    <mergeCell ref="D10:D14"/>
    <mergeCell ref="D15:D26"/>
    <mergeCell ref="D27:D31"/>
    <mergeCell ref="D32:D41"/>
    <mergeCell ref="D42:D44"/>
    <mergeCell ref="G3:G26"/>
    <mergeCell ref="G27:G31"/>
    <mergeCell ref="G32:G62"/>
    <mergeCell ref="H3:H26"/>
    <mergeCell ref="H27:H31"/>
    <mergeCell ref="H32:H62"/>
  </mergeCells>
  <pageMargins left="0.7" right="0.7" top="0.75" bottom="0.75" header="0.3" footer="0.3"/>
  <pageSetup paperSize="9" scale="5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911"/>
  <sheetViews>
    <sheetView topLeftCell="A55" zoomScale="115" zoomScaleNormal="115" workbookViewId="0">
      <selection activeCell="D27" sqref="D27:D31"/>
    </sheetView>
  </sheetViews>
  <sheetFormatPr defaultColWidth="9.140625" defaultRowHeight="15" x14ac:dyDescent="0.25"/>
  <cols>
    <col min="1" max="1" width="9.140625" style="10"/>
    <col min="2" max="2" width="14.42578125" style="10" customWidth="1"/>
    <col min="3" max="3" width="15.140625" style="10" customWidth="1"/>
    <col min="4" max="5" width="17.42578125" style="10" customWidth="1"/>
    <col min="6" max="6" width="15.42578125" style="10" customWidth="1"/>
    <col min="7" max="7" width="15.28515625" style="10" customWidth="1"/>
    <col min="8" max="8" width="11.140625" style="10" customWidth="1"/>
    <col min="9" max="9" width="10.7109375" style="10" customWidth="1"/>
    <col min="10" max="10" width="12.7109375" style="10" customWidth="1"/>
    <col min="11" max="11" width="13.42578125" style="10" customWidth="1"/>
    <col min="12" max="12" width="9.140625" style="10" customWidth="1"/>
    <col min="13" max="16384" width="9.140625" style="10"/>
  </cols>
  <sheetData>
    <row r="1" spans="1:14" x14ac:dyDescent="0.25">
      <c r="A1" s="573" t="s">
        <v>386</v>
      </c>
      <c r="B1" s="573"/>
      <c r="C1" s="573"/>
      <c r="D1" s="573"/>
      <c r="E1" s="573"/>
      <c r="F1" s="573"/>
      <c r="G1" s="573"/>
      <c r="H1" s="573"/>
      <c r="I1" s="573"/>
      <c r="J1" s="573"/>
      <c r="K1" s="573"/>
    </row>
    <row r="2" spans="1:14" ht="28.5" x14ac:dyDescent="0.25">
      <c r="A2" s="12" t="s">
        <v>288</v>
      </c>
      <c r="B2" s="12" t="s">
        <v>289</v>
      </c>
      <c r="C2" s="12" t="s">
        <v>359</v>
      </c>
      <c r="D2" s="574" t="s">
        <v>375</v>
      </c>
      <c r="E2" s="574"/>
      <c r="F2" s="12" t="s">
        <v>362</v>
      </c>
      <c r="G2" s="12" t="s">
        <v>383</v>
      </c>
      <c r="H2" s="12" t="s">
        <v>384</v>
      </c>
      <c r="I2" s="12" t="s">
        <v>360</v>
      </c>
      <c r="J2" s="12" t="s">
        <v>385</v>
      </c>
      <c r="K2" s="12" t="s">
        <v>361</v>
      </c>
      <c r="N2" s="11"/>
    </row>
    <row r="3" spans="1:14" x14ac:dyDescent="0.25">
      <c r="A3" s="13">
        <v>1</v>
      </c>
      <c r="B3" s="13" t="s">
        <v>322</v>
      </c>
      <c r="C3" s="14">
        <v>85</v>
      </c>
      <c r="D3" s="575">
        <f>SUM(C3:C9)</f>
        <v>1147</v>
      </c>
      <c r="E3" s="575">
        <f>SUM(D3:D26)</f>
        <v>4183</v>
      </c>
      <c r="F3" s="572">
        <v>4578.93</v>
      </c>
      <c r="G3" s="572">
        <f t="shared" ref="G3:G32" si="0">F3-E3</f>
        <v>395.93000000000029</v>
      </c>
      <c r="H3" s="572">
        <f t="shared" ref="H3" si="1">COUNTA(B3:B26)</f>
        <v>24</v>
      </c>
      <c r="I3" s="13">
        <f t="shared" ref="I3:I26" si="2">C3/$E$3*100</f>
        <v>2.0320344250537894</v>
      </c>
      <c r="J3" s="15">
        <f t="shared" ref="J3:J26" si="3">ROUNDUP(I3*$G$3/100,4)</f>
        <v>8.0455000000000005</v>
      </c>
      <c r="K3" s="16">
        <f t="shared" ref="K3:K62" si="4">J3+C3</f>
        <v>93.045500000000004</v>
      </c>
      <c r="N3" s="11"/>
    </row>
    <row r="4" spans="1:14" x14ac:dyDescent="0.25">
      <c r="A4" s="13">
        <v>2</v>
      </c>
      <c r="B4" s="13" t="s">
        <v>301</v>
      </c>
      <c r="C4" s="14">
        <v>169</v>
      </c>
      <c r="D4" s="575"/>
      <c r="E4" s="575"/>
      <c r="F4" s="572"/>
      <c r="G4" s="572"/>
      <c r="H4" s="572"/>
      <c r="I4" s="13">
        <f t="shared" si="2"/>
        <v>4.0401625627540048</v>
      </c>
      <c r="J4" s="13">
        <f t="shared" si="3"/>
        <v>15.9963</v>
      </c>
      <c r="K4" s="16">
        <f t="shared" si="4"/>
        <v>184.99629999999999</v>
      </c>
      <c r="N4" s="11"/>
    </row>
    <row r="5" spans="1:14" x14ac:dyDescent="0.25">
      <c r="A5" s="13">
        <v>3</v>
      </c>
      <c r="B5" s="13" t="s">
        <v>363</v>
      </c>
      <c r="C5" s="14">
        <v>182</v>
      </c>
      <c r="D5" s="575"/>
      <c r="E5" s="575"/>
      <c r="F5" s="572"/>
      <c r="G5" s="572"/>
      <c r="H5" s="572"/>
      <c r="I5" s="13">
        <f t="shared" si="2"/>
        <v>4.3509442983504663</v>
      </c>
      <c r="J5" s="13">
        <f t="shared" si="3"/>
        <v>17.226700000000001</v>
      </c>
      <c r="K5" s="16">
        <f t="shared" si="4"/>
        <v>199.22669999999999</v>
      </c>
      <c r="N5" s="11"/>
    </row>
    <row r="6" spans="1:14" x14ac:dyDescent="0.25">
      <c r="A6" s="13">
        <v>4</v>
      </c>
      <c r="B6" s="13" t="s">
        <v>354</v>
      </c>
      <c r="C6" s="14">
        <v>166</v>
      </c>
      <c r="D6" s="575"/>
      <c r="E6" s="575"/>
      <c r="F6" s="572"/>
      <c r="G6" s="572"/>
      <c r="H6" s="572"/>
      <c r="I6" s="13">
        <f t="shared" si="2"/>
        <v>3.9684437006932827</v>
      </c>
      <c r="J6" s="13">
        <f t="shared" si="3"/>
        <v>15.712299999999999</v>
      </c>
      <c r="K6" s="16">
        <f t="shared" si="4"/>
        <v>181.7123</v>
      </c>
      <c r="N6" s="11"/>
    </row>
    <row r="7" spans="1:14" x14ac:dyDescent="0.25">
      <c r="A7" s="13">
        <v>5</v>
      </c>
      <c r="B7" s="13" t="s">
        <v>364</v>
      </c>
      <c r="C7" s="14">
        <v>254</v>
      </c>
      <c r="D7" s="575"/>
      <c r="E7" s="575"/>
      <c r="F7" s="572"/>
      <c r="G7" s="572"/>
      <c r="H7" s="572"/>
      <c r="I7" s="13">
        <f t="shared" si="2"/>
        <v>6.0721969878077937</v>
      </c>
      <c r="J7" s="13">
        <f t="shared" si="3"/>
        <v>24.041699999999999</v>
      </c>
      <c r="K7" s="16">
        <f t="shared" si="4"/>
        <v>278.04169999999999</v>
      </c>
      <c r="N7" s="11"/>
    </row>
    <row r="8" spans="1:14" x14ac:dyDescent="0.25">
      <c r="A8" s="13">
        <v>6</v>
      </c>
      <c r="B8" s="13" t="s">
        <v>365</v>
      </c>
      <c r="C8" s="14">
        <v>65</v>
      </c>
      <c r="D8" s="575"/>
      <c r="E8" s="575"/>
      <c r="F8" s="572"/>
      <c r="G8" s="572"/>
      <c r="H8" s="572"/>
      <c r="I8" s="13">
        <f t="shared" si="2"/>
        <v>1.5539086779823095</v>
      </c>
      <c r="J8" s="13">
        <f t="shared" si="3"/>
        <v>6.1524000000000001</v>
      </c>
      <c r="K8" s="16">
        <f t="shared" si="4"/>
        <v>71.1524</v>
      </c>
      <c r="N8" s="11"/>
    </row>
    <row r="9" spans="1:14" x14ac:dyDescent="0.25">
      <c r="A9" s="13">
        <v>7</v>
      </c>
      <c r="B9" s="13" t="s">
        <v>366</v>
      </c>
      <c r="C9" s="14">
        <f>156+70</f>
        <v>226</v>
      </c>
      <c r="D9" s="575"/>
      <c r="E9" s="575"/>
      <c r="F9" s="572"/>
      <c r="G9" s="572"/>
      <c r="H9" s="572"/>
      <c r="I9" s="13">
        <f t="shared" si="2"/>
        <v>5.4028209419077218</v>
      </c>
      <c r="J9" s="13">
        <f t="shared" si="3"/>
        <v>21.391400000000001</v>
      </c>
      <c r="K9" s="16">
        <f t="shared" si="4"/>
        <v>247.3914</v>
      </c>
      <c r="N9" s="11"/>
    </row>
    <row r="10" spans="1:14" x14ac:dyDescent="0.25">
      <c r="A10" s="13">
        <v>8</v>
      </c>
      <c r="B10" s="13" t="s">
        <v>322</v>
      </c>
      <c r="C10" s="17">
        <v>147</v>
      </c>
      <c r="D10" s="576">
        <f>SUM(C10:C14)</f>
        <v>902</v>
      </c>
      <c r="E10" s="575"/>
      <c r="F10" s="572"/>
      <c r="G10" s="572"/>
      <c r="H10" s="572"/>
      <c r="I10" s="13">
        <f t="shared" si="2"/>
        <v>3.5142242409753761</v>
      </c>
      <c r="J10" s="13">
        <f t="shared" si="3"/>
        <v>13.9139</v>
      </c>
      <c r="K10" s="16">
        <f t="shared" si="4"/>
        <v>160.91390000000001</v>
      </c>
      <c r="N10" s="11"/>
    </row>
    <row r="11" spans="1:14" x14ac:dyDescent="0.25">
      <c r="A11" s="13">
        <v>9</v>
      </c>
      <c r="B11" s="13" t="s">
        <v>356</v>
      </c>
      <c r="C11" s="17">
        <v>172</v>
      </c>
      <c r="D11" s="576"/>
      <c r="E11" s="575"/>
      <c r="F11" s="572"/>
      <c r="G11" s="572"/>
      <c r="H11" s="572"/>
      <c r="I11" s="13">
        <f t="shared" si="2"/>
        <v>4.111881424814726</v>
      </c>
      <c r="J11" s="13">
        <f t="shared" si="3"/>
        <v>16.280200000000001</v>
      </c>
      <c r="K11" s="16">
        <f t="shared" si="4"/>
        <v>188.28020000000001</v>
      </c>
      <c r="N11" s="11"/>
    </row>
    <row r="12" spans="1:14" x14ac:dyDescent="0.25">
      <c r="A12" s="13">
        <v>10</v>
      </c>
      <c r="B12" s="13" t="s">
        <v>342</v>
      </c>
      <c r="C12" s="17">
        <v>161</v>
      </c>
      <c r="D12" s="576"/>
      <c r="E12" s="575"/>
      <c r="F12" s="572"/>
      <c r="G12" s="572"/>
      <c r="H12" s="572"/>
      <c r="I12" s="13">
        <f t="shared" si="2"/>
        <v>3.8489122639254121</v>
      </c>
      <c r="J12" s="13">
        <f t="shared" si="3"/>
        <v>15.238999999999999</v>
      </c>
      <c r="K12" s="16">
        <f t="shared" si="4"/>
        <v>176.239</v>
      </c>
      <c r="N12" s="11"/>
    </row>
    <row r="13" spans="1:14" x14ac:dyDescent="0.25">
      <c r="A13" s="13">
        <v>11</v>
      </c>
      <c r="B13" s="13" t="s">
        <v>345</v>
      </c>
      <c r="C13" s="17">
        <v>262</v>
      </c>
      <c r="D13" s="576"/>
      <c r="E13" s="575"/>
      <c r="F13" s="572"/>
      <c r="G13" s="572"/>
      <c r="H13" s="572"/>
      <c r="I13" s="13">
        <f t="shared" si="2"/>
        <v>6.2634472866363851</v>
      </c>
      <c r="J13" s="13">
        <f t="shared" si="3"/>
        <v>24.7989</v>
      </c>
      <c r="K13" s="16">
        <f t="shared" si="4"/>
        <v>286.7989</v>
      </c>
      <c r="N13" s="11"/>
    </row>
    <row r="14" spans="1:14" x14ac:dyDescent="0.25">
      <c r="A14" s="13">
        <v>12</v>
      </c>
      <c r="B14" s="13" t="s">
        <v>313</v>
      </c>
      <c r="C14" s="17">
        <v>160</v>
      </c>
      <c r="D14" s="576"/>
      <c r="E14" s="575"/>
      <c r="F14" s="572"/>
      <c r="G14" s="572"/>
      <c r="H14" s="572"/>
      <c r="I14" s="13">
        <f t="shared" si="2"/>
        <v>3.8250059765718381</v>
      </c>
      <c r="J14" s="13">
        <f t="shared" si="3"/>
        <v>15.144399999999999</v>
      </c>
      <c r="K14" s="16">
        <f t="shared" si="4"/>
        <v>175.14439999999999</v>
      </c>
      <c r="N14" s="11"/>
    </row>
    <row r="15" spans="1:14" x14ac:dyDescent="0.25">
      <c r="A15" s="13">
        <v>13</v>
      </c>
      <c r="B15" s="13" t="s">
        <v>367</v>
      </c>
      <c r="C15" s="18">
        <v>166</v>
      </c>
      <c r="D15" s="577">
        <f>SUM(C15:C26)</f>
        <v>2134</v>
      </c>
      <c r="E15" s="575"/>
      <c r="F15" s="572"/>
      <c r="G15" s="572"/>
      <c r="H15" s="572"/>
      <c r="I15" s="13">
        <f t="shared" si="2"/>
        <v>3.9684437006932827</v>
      </c>
      <c r="J15" s="13">
        <f t="shared" si="3"/>
        <v>15.712299999999999</v>
      </c>
      <c r="K15" s="16">
        <f t="shared" si="4"/>
        <v>181.7123</v>
      </c>
      <c r="N15" s="11"/>
    </row>
    <row r="16" spans="1:14" x14ac:dyDescent="0.25">
      <c r="A16" s="13">
        <v>14</v>
      </c>
      <c r="B16" s="13" t="s">
        <v>368</v>
      </c>
      <c r="C16" s="18">
        <v>262</v>
      </c>
      <c r="D16" s="577"/>
      <c r="E16" s="575"/>
      <c r="F16" s="572"/>
      <c r="G16" s="572"/>
      <c r="H16" s="572"/>
      <c r="I16" s="13">
        <f t="shared" si="2"/>
        <v>6.2634472866363851</v>
      </c>
      <c r="J16" s="13">
        <f t="shared" si="3"/>
        <v>24.7989</v>
      </c>
      <c r="K16" s="16">
        <f t="shared" si="4"/>
        <v>286.7989</v>
      </c>
      <c r="N16" s="11"/>
    </row>
    <row r="17" spans="1:14" x14ac:dyDescent="0.25">
      <c r="A17" s="13">
        <v>15</v>
      </c>
      <c r="B17" s="13" t="s">
        <v>353</v>
      </c>
      <c r="C17" s="18">
        <v>231</v>
      </c>
      <c r="D17" s="577"/>
      <c r="E17" s="575"/>
      <c r="F17" s="572"/>
      <c r="G17" s="572"/>
      <c r="H17" s="572"/>
      <c r="I17" s="13">
        <f t="shared" si="2"/>
        <v>5.522352378675591</v>
      </c>
      <c r="J17" s="13">
        <f t="shared" si="3"/>
        <v>21.864699999999999</v>
      </c>
      <c r="K17" s="16">
        <f t="shared" si="4"/>
        <v>252.8647</v>
      </c>
      <c r="N17" s="11"/>
    </row>
    <row r="18" spans="1:14" x14ac:dyDescent="0.25">
      <c r="A18" s="13">
        <v>16</v>
      </c>
      <c r="B18" s="13" t="s">
        <v>336</v>
      </c>
      <c r="C18" s="18">
        <v>259</v>
      </c>
      <c r="D18" s="577"/>
      <c r="E18" s="575"/>
      <c r="F18" s="572"/>
      <c r="G18" s="572"/>
      <c r="H18" s="572"/>
      <c r="I18" s="13">
        <f t="shared" si="2"/>
        <v>6.191728424575663</v>
      </c>
      <c r="J18" s="13">
        <f t="shared" si="3"/>
        <v>24.515000000000001</v>
      </c>
      <c r="K18" s="16">
        <f t="shared" si="4"/>
        <v>283.51499999999999</v>
      </c>
      <c r="N18" s="11"/>
    </row>
    <row r="19" spans="1:14" x14ac:dyDescent="0.25">
      <c r="A19" s="13">
        <v>17</v>
      </c>
      <c r="B19" s="13" t="s">
        <v>308</v>
      </c>
      <c r="C19" s="18">
        <v>113</v>
      </c>
      <c r="D19" s="577"/>
      <c r="E19" s="575"/>
      <c r="F19" s="572"/>
      <c r="G19" s="572"/>
      <c r="H19" s="572"/>
      <c r="I19" s="13">
        <f t="shared" si="2"/>
        <v>2.7014104709538609</v>
      </c>
      <c r="J19" s="13">
        <f t="shared" si="3"/>
        <v>10.6957</v>
      </c>
      <c r="K19" s="16">
        <f t="shared" si="4"/>
        <v>123.6957</v>
      </c>
      <c r="N19" s="11"/>
    </row>
    <row r="20" spans="1:14" x14ac:dyDescent="0.25">
      <c r="A20" s="13">
        <v>18</v>
      </c>
      <c r="B20" s="13" t="s">
        <v>333</v>
      </c>
      <c r="C20" s="18">
        <v>76</v>
      </c>
      <c r="D20" s="577"/>
      <c r="E20" s="575"/>
      <c r="F20" s="572"/>
      <c r="G20" s="572"/>
      <c r="H20" s="572"/>
      <c r="I20" s="13">
        <f t="shared" si="2"/>
        <v>1.8168778388716234</v>
      </c>
      <c r="J20" s="13">
        <f t="shared" si="3"/>
        <v>7.1936</v>
      </c>
      <c r="K20" s="16">
        <f t="shared" si="4"/>
        <v>83.193600000000004</v>
      </c>
      <c r="N20" s="11"/>
    </row>
    <row r="21" spans="1:14" x14ac:dyDescent="0.25">
      <c r="A21" s="13">
        <v>19</v>
      </c>
      <c r="B21" s="13" t="s">
        <v>369</v>
      </c>
      <c r="C21" s="18">
        <v>184</v>
      </c>
      <c r="D21" s="577"/>
      <c r="E21" s="575"/>
      <c r="F21" s="572"/>
      <c r="G21" s="572"/>
      <c r="H21" s="572"/>
      <c r="I21" s="13">
        <f t="shared" si="2"/>
        <v>4.3987568730576143</v>
      </c>
      <c r="J21" s="13">
        <f t="shared" si="3"/>
        <v>17.416</v>
      </c>
      <c r="K21" s="16">
        <f t="shared" si="4"/>
        <v>201.416</v>
      </c>
      <c r="N21" s="11"/>
    </row>
    <row r="22" spans="1:14" x14ac:dyDescent="0.25">
      <c r="A22" s="13">
        <v>20</v>
      </c>
      <c r="B22" s="13" t="s">
        <v>370</v>
      </c>
      <c r="C22" s="18">
        <v>295</v>
      </c>
      <c r="D22" s="577"/>
      <c r="E22" s="575"/>
      <c r="F22" s="572"/>
      <c r="G22" s="572"/>
      <c r="H22" s="572"/>
      <c r="I22" s="13">
        <f t="shared" si="2"/>
        <v>7.0523547693043271</v>
      </c>
      <c r="J22" s="13">
        <f t="shared" si="3"/>
        <v>27.9224</v>
      </c>
      <c r="K22" s="16">
        <f t="shared" si="4"/>
        <v>322.92239999999998</v>
      </c>
      <c r="N22" s="11"/>
    </row>
    <row r="23" spans="1:14" x14ac:dyDescent="0.25">
      <c r="A23" s="13">
        <v>21</v>
      </c>
      <c r="B23" s="13" t="s">
        <v>291</v>
      </c>
      <c r="C23" s="18">
        <v>165</v>
      </c>
      <c r="D23" s="577"/>
      <c r="E23" s="575"/>
      <c r="F23" s="572"/>
      <c r="G23" s="572"/>
      <c r="H23" s="572"/>
      <c r="I23" s="13">
        <f t="shared" si="2"/>
        <v>3.9445374133397082</v>
      </c>
      <c r="J23" s="13">
        <f t="shared" si="3"/>
        <v>15.617699999999999</v>
      </c>
      <c r="K23" s="16">
        <f t="shared" si="4"/>
        <v>180.61770000000001</v>
      </c>
      <c r="N23" s="11"/>
    </row>
    <row r="24" spans="1:14" x14ac:dyDescent="0.25">
      <c r="A24" s="13">
        <v>22</v>
      </c>
      <c r="B24" s="13" t="s">
        <v>324</v>
      </c>
      <c r="C24" s="18">
        <v>74</v>
      </c>
      <c r="D24" s="577"/>
      <c r="E24" s="575"/>
      <c r="F24" s="572"/>
      <c r="G24" s="572"/>
      <c r="H24" s="572"/>
      <c r="I24" s="13">
        <f t="shared" si="2"/>
        <v>1.7690652641644753</v>
      </c>
      <c r="J24" s="13">
        <f t="shared" si="3"/>
        <v>7.0042999999999997</v>
      </c>
      <c r="K24" s="16">
        <f t="shared" si="4"/>
        <v>81.004300000000001</v>
      </c>
      <c r="N24" s="11"/>
    </row>
    <row r="25" spans="1:14" x14ac:dyDescent="0.25">
      <c r="A25" s="13">
        <v>23</v>
      </c>
      <c r="B25" s="13" t="s">
        <v>320</v>
      </c>
      <c r="C25" s="18">
        <v>252</v>
      </c>
      <c r="D25" s="577"/>
      <c r="E25" s="575"/>
      <c r="F25" s="572"/>
      <c r="G25" s="572"/>
      <c r="H25" s="572"/>
      <c r="I25" s="13">
        <f t="shared" si="2"/>
        <v>6.0243844131006457</v>
      </c>
      <c r="J25" s="13">
        <f t="shared" si="3"/>
        <v>23.852399999999999</v>
      </c>
      <c r="K25" s="16">
        <f t="shared" si="4"/>
        <v>275.85239999999999</v>
      </c>
      <c r="N25" s="11"/>
    </row>
    <row r="26" spans="1:14" x14ac:dyDescent="0.25">
      <c r="A26" s="13">
        <v>24</v>
      </c>
      <c r="B26" s="13" t="s">
        <v>349</v>
      </c>
      <c r="C26" s="18">
        <v>57</v>
      </c>
      <c r="D26" s="577"/>
      <c r="E26" s="575"/>
      <c r="F26" s="572"/>
      <c r="G26" s="572"/>
      <c r="H26" s="572"/>
      <c r="I26" s="13">
        <f t="shared" si="2"/>
        <v>1.3626583791537175</v>
      </c>
      <c r="J26" s="13">
        <f t="shared" si="3"/>
        <v>5.3952</v>
      </c>
      <c r="K26" s="16">
        <f t="shared" si="4"/>
        <v>62.395200000000003</v>
      </c>
      <c r="N26" s="11"/>
    </row>
    <row r="27" spans="1:14" x14ac:dyDescent="0.25">
      <c r="A27" s="13">
        <v>25</v>
      </c>
      <c r="B27" s="13" t="s">
        <v>349</v>
      </c>
      <c r="C27" s="19">
        <v>197</v>
      </c>
      <c r="D27" s="580">
        <f>SUM(C27:C31)</f>
        <v>804</v>
      </c>
      <c r="E27" s="580">
        <f>D27</f>
        <v>804</v>
      </c>
      <c r="F27" s="572">
        <v>906.18</v>
      </c>
      <c r="G27" s="572">
        <f t="shared" si="0"/>
        <v>102.17999999999995</v>
      </c>
      <c r="H27" s="572">
        <f>COUNTA(B27:B31)</f>
        <v>5</v>
      </c>
      <c r="I27" s="13">
        <f t="shared" ref="I27:I31" si="5">C27/$E$27*100</f>
        <v>24.502487562189053</v>
      </c>
      <c r="J27" s="13">
        <f t="shared" ref="J27:J31" si="6">ROUNDUP(I27*$G$27/100,4)</f>
        <v>25.0367</v>
      </c>
      <c r="K27" s="16">
        <f t="shared" si="4"/>
        <v>222.0367</v>
      </c>
      <c r="N27" s="11"/>
    </row>
    <row r="28" spans="1:14" x14ac:dyDescent="0.25">
      <c r="A28" s="13">
        <v>26</v>
      </c>
      <c r="B28" s="13" t="s">
        <v>299</v>
      </c>
      <c r="C28" s="19">
        <v>108</v>
      </c>
      <c r="D28" s="580"/>
      <c r="E28" s="580"/>
      <c r="F28" s="572"/>
      <c r="G28" s="572"/>
      <c r="H28" s="572"/>
      <c r="I28" s="13">
        <f t="shared" si="5"/>
        <v>13.432835820895523</v>
      </c>
      <c r="J28" s="13">
        <f t="shared" si="6"/>
        <v>13.7257</v>
      </c>
      <c r="K28" s="16">
        <f t="shared" si="4"/>
        <v>121.7257</v>
      </c>
      <c r="N28" s="11"/>
    </row>
    <row r="29" spans="1:14" x14ac:dyDescent="0.25">
      <c r="A29" s="13">
        <v>27</v>
      </c>
      <c r="B29" s="13" t="s">
        <v>371</v>
      </c>
      <c r="C29" s="19">
        <v>109</v>
      </c>
      <c r="D29" s="580"/>
      <c r="E29" s="580"/>
      <c r="F29" s="572"/>
      <c r="G29" s="572"/>
      <c r="H29" s="572"/>
      <c r="I29" s="13">
        <f t="shared" si="5"/>
        <v>13.557213930348258</v>
      </c>
      <c r="J29" s="13">
        <f t="shared" si="6"/>
        <v>13.8528</v>
      </c>
      <c r="K29" s="16">
        <f t="shared" si="4"/>
        <v>122.8528</v>
      </c>
      <c r="N29" s="11"/>
    </row>
    <row r="30" spans="1:14" x14ac:dyDescent="0.25">
      <c r="A30" s="13">
        <v>28</v>
      </c>
      <c r="B30" s="13" t="s">
        <v>340</v>
      </c>
      <c r="C30" s="19">
        <v>190</v>
      </c>
      <c r="D30" s="580"/>
      <c r="E30" s="580"/>
      <c r="F30" s="572"/>
      <c r="G30" s="572"/>
      <c r="H30" s="572"/>
      <c r="I30" s="13">
        <f t="shared" si="5"/>
        <v>23.631840796019901</v>
      </c>
      <c r="J30" s="13">
        <f t="shared" si="6"/>
        <v>24.147099999999998</v>
      </c>
      <c r="K30" s="16">
        <f t="shared" si="4"/>
        <v>214.14709999999999</v>
      </c>
      <c r="N30" s="11"/>
    </row>
    <row r="31" spans="1:14" x14ac:dyDescent="0.25">
      <c r="A31" s="13">
        <v>29</v>
      </c>
      <c r="B31" s="13" t="s">
        <v>372</v>
      </c>
      <c r="C31" s="19">
        <v>200</v>
      </c>
      <c r="D31" s="580"/>
      <c r="E31" s="580"/>
      <c r="F31" s="572"/>
      <c r="G31" s="572"/>
      <c r="H31" s="572"/>
      <c r="I31" s="13">
        <f t="shared" si="5"/>
        <v>24.875621890547265</v>
      </c>
      <c r="J31" s="13">
        <f t="shared" si="6"/>
        <v>25.417999999999999</v>
      </c>
      <c r="K31" s="16">
        <f t="shared" si="4"/>
        <v>225.41800000000001</v>
      </c>
      <c r="N31" s="11"/>
    </row>
    <row r="32" spans="1:14" x14ac:dyDescent="0.25">
      <c r="A32" s="13">
        <v>30</v>
      </c>
      <c r="B32" s="13" t="s">
        <v>373</v>
      </c>
      <c r="C32" s="20">
        <v>297</v>
      </c>
      <c r="D32" s="585">
        <f>SUM(C32:C41)</f>
        <v>1773</v>
      </c>
      <c r="E32" s="585">
        <f>SUM(D32:D62)</f>
        <v>5114.7</v>
      </c>
      <c r="F32" s="572">
        <v>5400.77</v>
      </c>
      <c r="G32" s="572">
        <f t="shared" si="0"/>
        <v>286.07000000000062</v>
      </c>
      <c r="H32" s="572">
        <f>COUNTA(B32:B62)</f>
        <v>31</v>
      </c>
      <c r="I32" s="13">
        <f t="shared" ref="I32:I62" si="7">C32/$E$32*100</f>
        <v>5.8067921872250574</v>
      </c>
      <c r="J32" s="13">
        <f t="shared" ref="J32:J62" si="8">ROUNDUP(I32*$G$32/100,4)</f>
        <v>16.611499999999999</v>
      </c>
      <c r="K32" s="16">
        <f t="shared" si="4"/>
        <v>313.61149999999998</v>
      </c>
      <c r="N32" s="11"/>
    </row>
    <row r="33" spans="1:14" x14ac:dyDescent="0.25">
      <c r="A33" s="13">
        <v>31</v>
      </c>
      <c r="B33" s="13" t="s">
        <v>344</v>
      </c>
      <c r="C33" s="20">
        <v>79</v>
      </c>
      <c r="D33" s="585"/>
      <c r="E33" s="585"/>
      <c r="F33" s="572"/>
      <c r="G33" s="572"/>
      <c r="H33" s="572"/>
      <c r="I33" s="13">
        <f t="shared" si="7"/>
        <v>1.5445676188241735</v>
      </c>
      <c r="J33" s="13">
        <f t="shared" si="8"/>
        <v>4.4185999999999996</v>
      </c>
      <c r="K33" s="16">
        <f t="shared" si="4"/>
        <v>83.418599999999998</v>
      </c>
      <c r="N33" s="11"/>
    </row>
    <row r="34" spans="1:14" x14ac:dyDescent="0.25">
      <c r="A34" s="13">
        <v>32</v>
      </c>
      <c r="B34" s="13" t="s">
        <v>306</v>
      </c>
      <c r="C34" s="20">
        <f>127+84</f>
        <v>211</v>
      </c>
      <c r="D34" s="585"/>
      <c r="E34" s="585"/>
      <c r="F34" s="572"/>
      <c r="G34" s="572"/>
      <c r="H34" s="572"/>
      <c r="I34" s="13">
        <f t="shared" si="7"/>
        <v>4.1253641464797548</v>
      </c>
      <c r="J34" s="13">
        <f t="shared" si="8"/>
        <v>11.801499999999999</v>
      </c>
      <c r="K34" s="16">
        <f t="shared" si="4"/>
        <v>222.8015</v>
      </c>
      <c r="N34" s="11"/>
    </row>
    <row r="35" spans="1:14" x14ac:dyDescent="0.25">
      <c r="A35" s="13">
        <v>33</v>
      </c>
      <c r="B35" s="13" t="s">
        <v>310</v>
      </c>
      <c r="C35" s="20">
        <v>131</v>
      </c>
      <c r="D35" s="585"/>
      <c r="E35" s="585"/>
      <c r="F35" s="572"/>
      <c r="G35" s="572"/>
      <c r="H35" s="572"/>
      <c r="I35" s="13">
        <f t="shared" si="7"/>
        <v>2.5612450388097052</v>
      </c>
      <c r="J35" s="13">
        <f t="shared" si="8"/>
        <v>7.327</v>
      </c>
      <c r="K35" s="16">
        <f t="shared" si="4"/>
        <v>138.327</v>
      </c>
      <c r="N35" s="11"/>
    </row>
    <row r="36" spans="1:14" x14ac:dyDescent="0.25">
      <c r="A36" s="13">
        <v>34</v>
      </c>
      <c r="B36" s="13" t="s">
        <v>374</v>
      </c>
      <c r="C36" s="20">
        <v>110</v>
      </c>
      <c r="D36" s="585"/>
      <c r="E36" s="585"/>
      <c r="F36" s="572"/>
      <c r="G36" s="572"/>
      <c r="H36" s="572"/>
      <c r="I36" s="13">
        <f t="shared" si="7"/>
        <v>2.1506637730463174</v>
      </c>
      <c r="J36" s="13">
        <f t="shared" si="8"/>
        <v>6.1524999999999999</v>
      </c>
      <c r="K36" s="16">
        <f t="shared" si="4"/>
        <v>116.1525</v>
      </c>
      <c r="N36" s="11"/>
    </row>
    <row r="37" spans="1:14" x14ac:dyDescent="0.25">
      <c r="A37" s="13">
        <v>35</v>
      </c>
      <c r="B37" s="13" t="s">
        <v>347</v>
      </c>
      <c r="C37" s="20">
        <v>167</v>
      </c>
      <c r="D37" s="585"/>
      <c r="E37" s="585"/>
      <c r="F37" s="572"/>
      <c r="G37" s="572"/>
      <c r="H37" s="572"/>
      <c r="I37" s="13">
        <f t="shared" si="7"/>
        <v>3.2650986372612274</v>
      </c>
      <c r="J37" s="13">
        <f t="shared" si="8"/>
        <v>9.3405000000000005</v>
      </c>
      <c r="K37" s="16">
        <f t="shared" si="4"/>
        <v>176.34049999999999</v>
      </c>
      <c r="N37" s="11"/>
    </row>
    <row r="38" spans="1:14" x14ac:dyDescent="0.25">
      <c r="A38" s="13">
        <v>36</v>
      </c>
      <c r="B38" s="13" t="s">
        <v>296</v>
      </c>
      <c r="C38" s="20">
        <v>165</v>
      </c>
      <c r="D38" s="585"/>
      <c r="E38" s="585"/>
      <c r="F38" s="572"/>
      <c r="G38" s="572"/>
      <c r="H38" s="572"/>
      <c r="I38" s="13">
        <f t="shared" si="7"/>
        <v>3.2259956595694765</v>
      </c>
      <c r="J38" s="13">
        <f t="shared" si="8"/>
        <v>9.2286999999999999</v>
      </c>
      <c r="K38" s="16">
        <f t="shared" si="4"/>
        <v>174.2287</v>
      </c>
      <c r="N38" s="11"/>
    </row>
    <row r="39" spans="1:14" x14ac:dyDescent="0.25">
      <c r="A39" s="13">
        <v>37</v>
      </c>
      <c r="B39" s="13" t="s">
        <v>341</v>
      </c>
      <c r="C39" s="20">
        <v>198</v>
      </c>
      <c r="D39" s="585"/>
      <c r="E39" s="585"/>
      <c r="F39" s="572"/>
      <c r="G39" s="572"/>
      <c r="H39" s="572"/>
      <c r="I39" s="13">
        <f t="shared" si="7"/>
        <v>3.8711947914833718</v>
      </c>
      <c r="J39" s="13">
        <f t="shared" si="8"/>
        <v>11.074399999999999</v>
      </c>
      <c r="K39" s="16">
        <f t="shared" si="4"/>
        <v>209.0744</v>
      </c>
      <c r="N39" s="11"/>
    </row>
    <row r="40" spans="1:14" x14ac:dyDescent="0.25">
      <c r="A40" s="13">
        <v>38</v>
      </c>
      <c r="B40" s="13" t="s">
        <v>348</v>
      </c>
      <c r="C40" s="20">
        <v>187</v>
      </c>
      <c r="D40" s="585"/>
      <c r="E40" s="585"/>
      <c r="F40" s="572"/>
      <c r="G40" s="572"/>
      <c r="H40" s="572"/>
      <c r="I40" s="13">
        <f t="shared" si="7"/>
        <v>3.65612841417874</v>
      </c>
      <c r="J40" s="13">
        <f t="shared" si="8"/>
        <v>10.459099999999999</v>
      </c>
      <c r="K40" s="16">
        <f t="shared" si="4"/>
        <v>197.45910000000001</v>
      </c>
      <c r="N40" s="11"/>
    </row>
    <row r="41" spans="1:14" x14ac:dyDescent="0.25">
      <c r="A41" s="13">
        <v>39</v>
      </c>
      <c r="B41" s="13" t="s">
        <v>337</v>
      </c>
      <c r="C41" s="20">
        <v>228</v>
      </c>
      <c r="D41" s="585"/>
      <c r="E41" s="585"/>
      <c r="F41" s="572"/>
      <c r="G41" s="572"/>
      <c r="H41" s="572"/>
      <c r="I41" s="13">
        <f t="shared" si="7"/>
        <v>4.45773945685964</v>
      </c>
      <c r="J41" s="13">
        <f t="shared" si="8"/>
        <v>12.7523</v>
      </c>
      <c r="K41" s="16">
        <f t="shared" si="4"/>
        <v>240.75229999999999</v>
      </c>
      <c r="N41" s="11"/>
    </row>
    <row r="42" spans="1:14" ht="15" customHeight="1" x14ac:dyDescent="0.25">
      <c r="A42" s="13">
        <v>40</v>
      </c>
      <c r="B42" s="13" t="s">
        <v>330</v>
      </c>
      <c r="C42" s="21">
        <v>177</v>
      </c>
      <c r="D42" s="581">
        <f>SUM(C42:C44)</f>
        <v>467</v>
      </c>
      <c r="E42" s="585"/>
      <c r="F42" s="572"/>
      <c r="G42" s="572"/>
      <c r="H42" s="572"/>
      <c r="I42" s="13">
        <f t="shared" si="7"/>
        <v>3.4606135257199835</v>
      </c>
      <c r="J42" s="13">
        <f t="shared" si="8"/>
        <v>9.899799999999999</v>
      </c>
      <c r="K42" s="16">
        <f t="shared" si="4"/>
        <v>186.8998</v>
      </c>
      <c r="N42" s="11"/>
    </row>
    <row r="43" spans="1:14" ht="30.75" customHeight="1" x14ac:dyDescent="0.25">
      <c r="A43" s="13">
        <v>41</v>
      </c>
      <c r="B43" s="13" t="s">
        <v>314</v>
      </c>
      <c r="C43" s="21">
        <v>129</v>
      </c>
      <c r="D43" s="581"/>
      <c r="E43" s="585"/>
      <c r="F43" s="572"/>
      <c r="G43" s="572"/>
      <c r="H43" s="572"/>
      <c r="I43" s="13">
        <f t="shared" si="7"/>
        <v>2.5221420611179544</v>
      </c>
      <c r="J43" s="13">
        <f t="shared" si="8"/>
        <v>7.2150999999999996</v>
      </c>
      <c r="K43" s="16">
        <f t="shared" si="4"/>
        <v>136.21510000000001</v>
      </c>
      <c r="N43" s="11"/>
    </row>
    <row r="44" spans="1:14" x14ac:dyDescent="0.25">
      <c r="A44" s="13">
        <v>42</v>
      </c>
      <c r="B44" s="13" t="s">
        <v>300</v>
      </c>
      <c r="C44" s="21">
        <v>161</v>
      </c>
      <c r="D44" s="581"/>
      <c r="E44" s="585"/>
      <c r="F44" s="572"/>
      <c r="G44" s="572"/>
      <c r="H44" s="572"/>
      <c r="I44" s="13">
        <f t="shared" si="7"/>
        <v>3.1477897041859735</v>
      </c>
      <c r="J44" s="13">
        <f t="shared" si="8"/>
        <v>9.0048999999999992</v>
      </c>
      <c r="K44" s="16">
        <f t="shared" si="4"/>
        <v>170.00489999999999</v>
      </c>
      <c r="N44" s="11"/>
    </row>
    <row r="45" spans="1:14" x14ac:dyDescent="0.25">
      <c r="A45" s="13">
        <v>43</v>
      </c>
      <c r="B45" s="13" t="s">
        <v>376</v>
      </c>
      <c r="C45" s="22">
        <v>182</v>
      </c>
      <c r="D45" s="582">
        <f>SUM(C45:C51)</f>
        <v>1312.7</v>
      </c>
      <c r="E45" s="585"/>
      <c r="F45" s="572"/>
      <c r="G45" s="572"/>
      <c r="H45" s="572"/>
      <c r="I45" s="13">
        <f t="shared" si="7"/>
        <v>3.5583709699493622</v>
      </c>
      <c r="J45" s="13">
        <f t="shared" si="8"/>
        <v>10.179499999999999</v>
      </c>
      <c r="K45" s="16">
        <f t="shared" si="4"/>
        <v>192.17949999999999</v>
      </c>
      <c r="N45" s="11"/>
    </row>
    <row r="46" spans="1:14" x14ac:dyDescent="0.25">
      <c r="A46" s="13">
        <v>44</v>
      </c>
      <c r="B46" s="13" t="s">
        <v>377</v>
      </c>
      <c r="C46" s="22">
        <v>205</v>
      </c>
      <c r="D46" s="582"/>
      <c r="E46" s="585"/>
      <c r="F46" s="572"/>
      <c r="G46" s="572"/>
      <c r="H46" s="572"/>
      <c r="I46" s="13">
        <f t="shared" si="7"/>
        <v>4.0080552134045009</v>
      </c>
      <c r="J46" s="13">
        <f t="shared" si="8"/>
        <v>11.4659</v>
      </c>
      <c r="K46" s="16">
        <f t="shared" si="4"/>
        <v>216.4659</v>
      </c>
      <c r="N46" s="11"/>
    </row>
    <row r="47" spans="1:14" x14ac:dyDescent="0.25">
      <c r="A47" s="13">
        <v>45</v>
      </c>
      <c r="B47" s="13" t="s">
        <v>378</v>
      </c>
      <c r="C47" s="22">
        <v>129</v>
      </c>
      <c r="D47" s="582"/>
      <c r="E47" s="585"/>
      <c r="F47" s="572"/>
      <c r="G47" s="572"/>
      <c r="H47" s="572"/>
      <c r="I47" s="13">
        <f t="shared" si="7"/>
        <v>2.5221420611179544</v>
      </c>
      <c r="J47" s="13">
        <f t="shared" si="8"/>
        <v>7.2150999999999996</v>
      </c>
      <c r="K47" s="16">
        <f t="shared" si="4"/>
        <v>136.21510000000001</v>
      </c>
      <c r="N47" s="11"/>
    </row>
    <row r="48" spans="1:14" x14ac:dyDescent="0.25">
      <c r="A48" s="13">
        <v>46</v>
      </c>
      <c r="B48" s="13" t="s">
        <v>351</v>
      </c>
      <c r="C48" s="22">
        <v>146</v>
      </c>
      <c r="D48" s="582"/>
      <c r="E48" s="585"/>
      <c r="F48" s="572"/>
      <c r="G48" s="572"/>
      <c r="H48" s="572"/>
      <c r="I48" s="13">
        <f t="shared" si="7"/>
        <v>2.8545173714978396</v>
      </c>
      <c r="J48" s="13">
        <f t="shared" si="8"/>
        <v>8.1660000000000004</v>
      </c>
      <c r="K48" s="16">
        <f t="shared" si="4"/>
        <v>154.166</v>
      </c>
      <c r="N48" s="11"/>
    </row>
    <row r="49" spans="1:14" x14ac:dyDescent="0.25">
      <c r="A49" s="13">
        <v>47</v>
      </c>
      <c r="B49" s="13" t="s">
        <v>379</v>
      </c>
      <c r="C49" s="22">
        <v>258</v>
      </c>
      <c r="D49" s="582"/>
      <c r="E49" s="585"/>
      <c r="F49" s="572"/>
      <c r="G49" s="572"/>
      <c r="H49" s="572"/>
      <c r="I49" s="13">
        <f t="shared" si="7"/>
        <v>5.0442841222359087</v>
      </c>
      <c r="J49" s="13">
        <f t="shared" si="8"/>
        <v>14.430199999999999</v>
      </c>
      <c r="K49" s="16">
        <f t="shared" si="4"/>
        <v>272.43020000000001</v>
      </c>
      <c r="N49" s="11"/>
    </row>
    <row r="50" spans="1:14" x14ac:dyDescent="0.25">
      <c r="A50" s="13">
        <v>48</v>
      </c>
      <c r="B50" s="13" t="s">
        <v>292</v>
      </c>
      <c r="C50" s="22">
        <v>140</v>
      </c>
      <c r="D50" s="582"/>
      <c r="E50" s="585"/>
      <c r="F50" s="572"/>
      <c r="G50" s="572"/>
      <c r="H50" s="572"/>
      <c r="I50" s="13">
        <f t="shared" si="7"/>
        <v>2.7372084384225861</v>
      </c>
      <c r="J50" s="13">
        <f t="shared" si="8"/>
        <v>7.8304</v>
      </c>
      <c r="K50" s="16">
        <f t="shared" si="4"/>
        <v>147.8304</v>
      </c>
      <c r="N50" s="11"/>
    </row>
    <row r="51" spans="1:14" x14ac:dyDescent="0.25">
      <c r="A51" s="13">
        <v>49</v>
      </c>
      <c r="B51" s="13" t="s">
        <v>346</v>
      </c>
      <c r="C51" s="22">
        <v>252.7</v>
      </c>
      <c r="D51" s="582"/>
      <c r="E51" s="585"/>
      <c r="F51" s="572"/>
      <c r="G51" s="572"/>
      <c r="H51" s="572"/>
      <c r="I51" s="13">
        <f t="shared" si="7"/>
        <v>4.9406612313527676</v>
      </c>
      <c r="J51" s="13">
        <f t="shared" si="8"/>
        <v>14.133799999999999</v>
      </c>
      <c r="K51" s="16">
        <f t="shared" si="4"/>
        <v>266.8338</v>
      </c>
      <c r="N51" s="11"/>
    </row>
    <row r="52" spans="1:14" x14ac:dyDescent="0.25">
      <c r="A52" s="13">
        <v>50</v>
      </c>
      <c r="B52" s="13" t="s">
        <v>380</v>
      </c>
      <c r="C52" s="23">
        <v>114</v>
      </c>
      <c r="D52" s="583">
        <f>SUM(C52:C62)</f>
        <v>1562</v>
      </c>
      <c r="E52" s="585"/>
      <c r="F52" s="572"/>
      <c r="G52" s="572"/>
      <c r="H52" s="572"/>
      <c r="I52" s="13">
        <f t="shared" si="7"/>
        <v>2.22886972842982</v>
      </c>
      <c r="J52" s="13">
        <f t="shared" si="8"/>
        <v>6.3761999999999999</v>
      </c>
      <c r="K52" s="16">
        <f t="shared" si="4"/>
        <v>120.3762</v>
      </c>
      <c r="N52" s="11"/>
    </row>
    <row r="53" spans="1:14" x14ac:dyDescent="0.25">
      <c r="A53" s="13">
        <v>51</v>
      </c>
      <c r="B53" s="13" t="s">
        <v>352</v>
      </c>
      <c r="C53" s="23">
        <v>80</v>
      </c>
      <c r="D53" s="583"/>
      <c r="E53" s="585"/>
      <c r="F53" s="572"/>
      <c r="G53" s="572"/>
      <c r="H53" s="572"/>
      <c r="I53" s="13">
        <f t="shared" si="7"/>
        <v>1.5641191076700491</v>
      </c>
      <c r="J53" s="13">
        <f t="shared" si="8"/>
        <v>4.4744999999999999</v>
      </c>
      <c r="K53" s="16">
        <f t="shared" si="4"/>
        <v>84.474500000000006</v>
      </c>
      <c r="N53" s="11"/>
    </row>
    <row r="54" spans="1:14" x14ac:dyDescent="0.25">
      <c r="A54" s="13">
        <v>52</v>
      </c>
      <c r="B54" s="13" t="s">
        <v>350</v>
      </c>
      <c r="C54" s="23">
        <v>182</v>
      </c>
      <c r="D54" s="583"/>
      <c r="E54" s="585"/>
      <c r="F54" s="572"/>
      <c r="G54" s="572"/>
      <c r="H54" s="572"/>
      <c r="I54" s="13">
        <f t="shared" si="7"/>
        <v>3.5583709699493622</v>
      </c>
      <c r="J54" s="13">
        <f t="shared" si="8"/>
        <v>10.179499999999999</v>
      </c>
      <c r="K54" s="16">
        <f t="shared" si="4"/>
        <v>192.17949999999999</v>
      </c>
      <c r="N54" s="11"/>
    </row>
    <row r="55" spans="1:14" x14ac:dyDescent="0.25">
      <c r="A55" s="13">
        <v>53</v>
      </c>
      <c r="B55" s="13" t="s">
        <v>295</v>
      </c>
      <c r="C55" s="23">
        <v>165</v>
      </c>
      <c r="D55" s="583"/>
      <c r="E55" s="585"/>
      <c r="F55" s="572"/>
      <c r="G55" s="572"/>
      <c r="H55" s="572"/>
      <c r="I55" s="13">
        <f t="shared" si="7"/>
        <v>3.2259956595694765</v>
      </c>
      <c r="J55" s="13">
        <f t="shared" si="8"/>
        <v>9.2286999999999999</v>
      </c>
      <c r="K55" s="16">
        <f t="shared" si="4"/>
        <v>174.2287</v>
      </c>
      <c r="N55" s="11"/>
    </row>
    <row r="56" spans="1:14" x14ac:dyDescent="0.25">
      <c r="A56" s="13">
        <v>54</v>
      </c>
      <c r="B56" s="13" t="s">
        <v>329</v>
      </c>
      <c r="C56" s="23">
        <v>142</v>
      </c>
      <c r="D56" s="583"/>
      <c r="E56" s="585"/>
      <c r="F56" s="572"/>
      <c r="G56" s="572"/>
      <c r="H56" s="572"/>
      <c r="I56" s="13">
        <f t="shared" si="7"/>
        <v>2.776311416114337</v>
      </c>
      <c r="J56" s="13">
        <f t="shared" si="8"/>
        <v>7.9421999999999997</v>
      </c>
      <c r="K56" s="16">
        <f t="shared" si="4"/>
        <v>149.94220000000001</v>
      </c>
      <c r="N56" s="11"/>
    </row>
    <row r="57" spans="1:14" x14ac:dyDescent="0.25">
      <c r="A57" s="13">
        <v>55</v>
      </c>
      <c r="B57" s="13" t="s">
        <v>317</v>
      </c>
      <c r="C57" s="23">
        <v>270</v>
      </c>
      <c r="D57" s="583"/>
      <c r="E57" s="585"/>
      <c r="F57" s="572"/>
      <c r="G57" s="572"/>
      <c r="H57" s="572"/>
      <c r="I57" s="13">
        <f t="shared" si="7"/>
        <v>5.2789019883864157</v>
      </c>
      <c r="J57" s="13">
        <f t="shared" si="8"/>
        <v>15.1014</v>
      </c>
      <c r="K57" s="16">
        <f t="shared" si="4"/>
        <v>285.10140000000001</v>
      </c>
      <c r="N57" s="11"/>
    </row>
    <row r="58" spans="1:14" x14ac:dyDescent="0.25">
      <c r="A58" s="13">
        <v>56</v>
      </c>
      <c r="B58" s="13" t="s">
        <v>339</v>
      </c>
      <c r="C58" s="23">
        <v>81</v>
      </c>
      <c r="D58" s="583"/>
      <c r="E58" s="585"/>
      <c r="F58" s="572"/>
      <c r="G58" s="572"/>
      <c r="H58" s="572"/>
      <c r="I58" s="13">
        <f t="shared" si="7"/>
        <v>1.5836705965159248</v>
      </c>
      <c r="J58" s="13">
        <f t="shared" si="8"/>
        <v>4.5305</v>
      </c>
      <c r="K58" s="16">
        <f t="shared" si="4"/>
        <v>85.530500000000004</v>
      </c>
      <c r="N58" s="11"/>
    </row>
    <row r="59" spans="1:14" x14ac:dyDescent="0.25">
      <c r="A59" s="13">
        <v>57</v>
      </c>
      <c r="B59" s="13" t="s">
        <v>338</v>
      </c>
      <c r="C59" s="23">
        <v>83</v>
      </c>
      <c r="D59" s="583"/>
      <c r="E59" s="585"/>
      <c r="F59" s="572"/>
      <c r="G59" s="572"/>
      <c r="H59" s="572"/>
      <c r="I59" s="13">
        <f t="shared" si="7"/>
        <v>1.6227735742076761</v>
      </c>
      <c r="J59" s="13">
        <f t="shared" si="8"/>
        <v>4.6422999999999996</v>
      </c>
      <c r="K59" s="16">
        <f t="shared" si="4"/>
        <v>87.642300000000006</v>
      </c>
      <c r="N59" s="11"/>
    </row>
    <row r="60" spans="1:14" x14ac:dyDescent="0.25">
      <c r="A60" s="13">
        <v>58</v>
      </c>
      <c r="B60" s="13" t="s">
        <v>381</v>
      </c>
      <c r="C60" s="23">
        <v>132</v>
      </c>
      <c r="D60" s="583"/>
      <c r="E60" s="585"/>
      <c r="F60" s="572"/>
      <c r="G60" s="572"/>
      <c r="H60" s="572"/>
      <c r="I60" s="13">
        <f t="shared" si="7"/>
        <v>2.5807965276555813</v>
      </c>
      <c r="J60" s="13">
        <f t="shared" si="8"/>
        <v>7.3828999999999994</v>
      </c>
      <c r="K60" s="16">
        <f t="shared" si="4"/>
        <v>139.38290000000001</v>
      </c>
      <c r="N60" s="11"/>
    </row>
    <row r="61" spans="1:14" x14ac:dyDescent="0.25">
      <c r="A61" s="13">
        <v>59</v>
      </c>
      <c r="B61" s="13" t="s">
        <v>382</v>
      </c>
      <c r="C61" s="23">
        <v>153</v>
      </c>
      <c r="D61" s="583"/>
      <c r="E61" s="585"/>
      <c r="F61" s="572"/>
      <c r="G61" s="572"/>
      <c r="H61" s="572"/>
      <c r="I61" s="13">
        <f t="shared" si="7"/>
        <v>2.9913777934189691</v>
      </c>
      <c r="J61" s="13">
        <f t="shared" si="8"/>
        <v>8.5574999999999992</v>
      </c>
      <c r="K61" s="16">
        <f t="shared" si="4"/>
        <v>161.5575</v>
      </c>
      <c r="N61" s="11"/>
    </row>
    <row r="62" spans="1:14" x14ac:dyDescent="0.25">
      <c r="A62" s="13">
        <v>60</v>
      </c>
      <c r="B62" s="13" t="s">
        <v>312</v>
      </c>
      <c r="C62" s="23">
        <v>160</v>
      </c>
      <c r="D62" s="583"/>
      <c r="E62" s="585"/>
      <c r="F62" s="572"/>
      <c r="G62" s="572"/>
      <c r="H62" s="572"/>
      <c r="I62" s="13">
        <f t="shared" si="7"/>
        <v>3.1282382153400983</v>
      </c>
      <c r="J62" s="13">
        <f t="shared" si="8"/>
        <v>8.9489999999999998</v>
      </c>
      <c r="K62" s="16">
        <f t="shared" si="4"/>
        <v>168.94900000000001</v>
      </c>
      <c r="N62" s="11"/>
    </row>
    <row r="63" spans="1:14" x14ac:dyDescent="0.25">
      <c r="N63" s="11"/>
    </row>
    <row r="64" spans="1:14" x14ac:dyDescent="0.25">
      <c r="N64" s="11"/>
    </row>
    <row r="65" spans="1:14" x14ac:dyDescent="0.25">
      <c r="N65" s="11"/>
    </row>
    <row r="66" spans="1:14" x14ac:dyDescent="0.25">
      <c r="A66" s="573" t="s">
        <v>416</v>
      </c>
      <c r="B66" s="573"/>
      <c r="C66" s="573"/>
      <c r="D66" s="573"/>
      <c r="E66" s="573"/>
      <c r="F66" s="573"/>
      <c r="G66" s="573"/>
      <c r="H66" s="573"/>
      <c r="I66" s="573"/>
      <c r="J66" s="573"/>
      <c r="K66" s="573"/>
      <c r="N66" s="11"/>
    </row>
    <row r="67" spans="1:14" ht="47.25" x14ac:dyDescent="0.25">
      <c r="A67" s="24" t="s">
        <v>288</v>
      </c>
      <c r="B67" s="24" t="s">
        <v>289</v>
      </c>
      <c r="C67" s="24" t="s">
        <v>359</v>
      </c>
      <c r="D67" s="584" t="s">
        <v>375</v>
      </c>
      <c r="E67" s="584"/>
      <c r="F67" s="24" t="s">
        <v>362</v>
      </c>
      <c r="G67" s="24" t="s">
        <v>383</v>
      </c>
      <c r="H67" s="24" t="s">
        <v>384</v>
      </c>
      <c r="I67" s="24" t="s">
        <v>360</v>
      </c>
      <c r="J67" s="24" t="s">
        <v>385</v>
      </c>
      <c r="K67" s="24" t="s">
        <v>361</v>
      </c>
      <c r="N67" s="11"/>
    </row>
    <row r="68" spans="1:14" ht="15.75" x14ac:dyDescent="0.25">
      <c r="A68" s="25">
        <v>1</v>
      </c>
      <c r="B68" s="25" t="s">
        <v>387</v>
      </c>
      <c r="C68" s="26">
        <v>99</v>
      </c>
      <c r="D68" s="578">
        <f>SUM(C68:C126)</f>
        <v>4814</v>
      </c>
      <c r="E68" s="25"/>
      <c r="F68" s="578">
        <v>4965.66</v>
      </c>
      <c r="G68" s="578">
        <f>F68-D68</f>
        <v>151.65999999999985</v>
      </c>
      <c r="H68" s="25"/>
      <c r="I68" s="25">
        <f t="shared" ref="I68:I126" si="9">C68/$D$68</f>
        <v>2.0565018695471542E-2</v>
      </c>
      <c r="J68" s="25">
        <f t="shared" ref="J68:J126" si="10">ROUNDUP(I68*$G$68,4)</f>
        <v>3.1189</v>
      </c>
      <c r="K68" s="25">
        <f t="shared" ref="K68:K126" si="11">C68+J68</f>
        <v>102.1189</v>
      </c>
      <c r="N68" s="11"/>
    </row>
    <row r="69" spans="1:14" ht="15.75" x14ac:dyDescent="0.25">
      <c r="A69" s="25">
        <v>2</v>
      </c>
      <c r="B69" s="25" t="s">
        <v>388</v>
      </c>
      <c r="C69" s="26">
        <v>36</v>
      </c>
      <c r="D69" s="579"/>
      <c r="E69" s="25"/>
      <c r="F69" s="579"/>
      <c r="G69" s="579"/>
      <c r="H69" s="25"/>
      <c r="I69" s="25">
        <f t="shared" si="9"/>
        <v>7.4781886165351062E-3</v>
      </c>
      <c r="J69" s="25">
        <f t="shared" si="10"/>
        <v>1.1342000000000001</v>
      </c>
      <c r="K69" s="25">
        <f t="shared" si="11"/>
        <v>37.1342</v>
      </c>
      <c r="N69" s="11"/>
    </row>
    <row r="70" spans="1:14" ht="15.75" x14ac:dyDescent="0.25">
      <c r="A70" s="25">
        <v>3</v>
      </c>
      <c r="B70" s="25" t="s">
        <v>293</v>
      </c>
      <c r="C70" s="26">
        <v>81</v>
      </c>
      <c r="D70" s="579"/>
      <c r="E70" s="25"/>
      <c r="F70" s="579"/>
      <c r="G70" s="579"/>
      <c r="H70" s="25"/>
      <c r="I70" s="25">
        <f t="shared" si="9"/>
        <v>1.6825924387203987E-2</v>
      </c>
      <c r="J70" s="25">
        <f t="shared" si="10"/>
        <v>2.5519000000000003</v>
      </c>
      <c r="K70" s="25">
        <f t="shared" si="11"/>
        <v>83.551900000000003</v>
      </c>
      <c r="N70" s="11"/>
    </row>
    <row r="71" spans="1:14" ht="15.75" x14ac:dyDescent="0.25">
      <c r="A71" s="25">
        <v>4</v>
      </c>
      <c r="B71" s="25" t="s">
        <v>331</v>
      </c>
      <c r="C71" s="26">
        <v>72</v>
      </c>
      <c r="D71" s="579"/>
      <c r="E71" s="25"/>
      <c r="F71" s="579"/>
      <c r="G71" s="579"/>
      <c r="H71" s="25"/>
      <c r="I71" s="25">
        <f t="shared" si="9"/>
        <v>1.4956377233070212E-2</v>
      </c>
      <c r="J71" s="25">
        <f t="shared" si="10"/>
        <v>2.2683000000000004</v>
      </c>
      <c r="K71" s="25">
        <f t="shared" si="11"/>
        <v>74.268299999999996</v>
      </c>
      <c r="N71" s="11"/>
    </row>
    <row r="72" spans="1:14" ht="15.75" x14ac:dyDescent="0.25">
      <c r="A72" s="25">
        <v>5</v>
      </c>
      <c r="B72" s="25" t="s">
        <v>389</v>
      </c>
      <c r="C72" s="26">
        <v>72</v>
      </c>
      <c r="D72" s="579"/>
      <c r="E72" s="25"/>
      <c r="F72" s="579"/>
      <c r="G72" s="579"/>
      <c r="H72" s="25"/>
      <c r="I72" s="25">
        <f t="shared" si="9"/>
        <v>1.4956377233070212E-2</v>
      </c>
      <c r="J72" s="25">
        <f t="shared" si="10"/>
        <v>2.2683000000000004</v>
      </c>
      <c r="K72" s="25">
        <f t="shared" si="11"/>
        <v>74.268299999999996</v>
      </c>
      <c r="N72" s="11"/>
    </row>
    <row r="73" spans="1:14" ht="15.75" x14ac:dyDescent="0.25">
      <c r="A73" s="25">
        <v>6</v>
      </c>
      <c r="B73" s="25" t="s">
        <v>304</v>
      </c>
      <c r="C73" s="26">
        <v>108</v>
      </c>
      <c r="D73" s="579"/>
      <c r="E73" s="25"/>
      <c r="F73" s="579"/>
      <c r="G73" s="579"/>
      <c r="H73" s="25"/>
      <c r="I73" s="25">
        <f t="shared" si="9"/>
        <v>2.2434565849605317E-2</v>
      </c>
      <c r="J73" s="25">
        <f t="shared" si="10"/>
        <v>3.4025000000000003</v>
      </c>
      <c r="K73" s="25">
        <f t="shared" si="11"/>
        <v>111.4025</v>
      </c>
      <c r="N73" s="11"/>
    </row>
    <row r="74" spans="1:14" ht="15.75" x14ac:dyDescent="0.25">
      <c r="A74" s="25">
        <v>7</v>
      </c>
      <c r="B74" s="25" t="s">
        <v>290</v>
      </c>
      <c r="C74" s="26">
        <v>126</v>
      </c>
      <c r="D74" s="579"/>
      <c r="E74" s="25"/>
      <c r="F74" s="579"/>
      <c r="G74" s="579"/>
      <c r="H74" s="25"/>
      <c r="I74" s="25">
        <f t="shared" si="9"/>
        <v>2.6173660157872872E-2</v>
      </c>
      <c r="J74" s="25">
        <f t="shared" si="10"/>
        <v>3.9695</v>
      </c>
      <c r="K74" s="25">
        <f t="shared" si="11"/>
        <v>129.96950000000001</v>
      </c>
      <c r="N74" s="11"/>
    </row>
    <row r="75" spans="1:14" ht="15.75" x14ac:dyDescent="0.25">
      <c r="A75" s="25">
        <v>8</v>
      </c>
      <c r="B75" s="25" t="s">
        <v>315</v>
      </c>
      <c r="C75" s="26">
        <v>54</v>
      </c>
      <c r="D75" s="579"/>
      <c r="E75" s="25"/>
      <c r="F75" s="579"/>
      <c r="G75" s="579"/>
      <c r="H75" s="25"/>
      <c r="I75" s="25">
        <f t="shared" si="9"/>
        <v>1.1217282924802658E-2</v>
      </c>
      <c r="J75" s="25">
        <f t="shared" si="10"/>
        <v>1.7013</v>
      </c>
      <c r="K75" s="25">
        <f t="shared" si="11"/>
        <v>55.701300000000003</v>
      </c>
      <c r="N75" s="11"/>
    </row>
    <row r="76" spans="1:14" ht="15.75" x14ac:dyDescent="0.25">
      <c r="A76" s="25">
        <v>9</v>
      </c>
      <c r="B76" s="25" t="s">
        <v>390</v>
      </c>
      <c r="C76" s="26">
        <v>90</v>
      </c>
      <c r="D76" s="579"/>
      <c r="E76" s="25"/>
      <c r="F76" s="579"/>
      <c r="G76" s="579"/>
      <c r="H76" s="25"/>
      <c r="I76" s="25">
        <f t="shared" si="9"/>
        <v>1.8695471541337765E-2</v>
      </c>
      <c r="J76" s="25">
        <f t="shared" si="10"/>
        <v>2.8354000000000004</v>
      </c>
      <c r="K76" s="25">
        <f t="shared" si="11"/>
        <v>92.835400000000007</v>
      </c>
      <c r="N76" s="11"/>
    </row>
    <row r="77" spans="1:14" ht="15.75" x14ac:dyDescent="0.25">
      <c r="A77" s="25">
        <v>10</v>
      </c>
      <c r="B77" s="25" t="s">
        <v>355</v>
      </c>
      <c r="C77" s="26">
        <v>90</v>
      </c>
      <c r="D77" s="579"/>
      <c r="E77" s="25"/>
      <c r="F77" s="579"/>
      <c r="G77" s="579"/>
      <c r="H77" s="25"/>
      <c r="I77" s="25">
        <f t="shared" si="9"/>
        <v>1.8695471541337765E-2</v>
      </c>
      <c r="J77" s="25">
        <f t="shared" si="10"/>
        <v>2.8354000000000004</v>
      </c>
      <c r="K77" s="25">
        <f t="shared" si="11"/>
        <v>92.835400000000007</v>
      </c>
      <c r="N77" s="11"/>
    </row>
    <row r="78" spans="1:14" ht="15.75" x14ac:dyDescent="0.25">
      <c r="A78" s="25">
        <v>11</v>
      </c>
      <c r="B78" s="25" t="s">
        <v>327</v>
      </c>
      <c r="C78" s="26">
        <v>36</v>
      </c>
      <c r="D78" s="579"/>
      <c r="E78" s="25"/>
      <c r="F78" s="579"/>
      <c r="G78" s="579"/>
      <c r="H78" s="25"/>
      <c r="I78" s="25">
        <f t="shared" si="9"/>
        <v>7.4781886165351062E-3</v>
      </c>
      <c r="J78" s="25">
        <f t="shared" si="10"/>
        <v>1.1342000000000001</v>
      </c>
      <c r="K78" s="25">
        <f t="shared" si="11"/>
        <v>37.1342</v>
      </c>
      <c r="N78" s="11"/>
    </row>
    <row r="79" spans="1:14" ht="15.75" x14ac:dyDescent="0.25">
      <c r="A79" s="25">
        <v>12</v>
      </c>
      <c r="B79" s="25" t="s">
        <v>391</v>
      </c>
      <c r="C79" s="26">
        <v>36</v>
      </c>
      <c r="D79" s="579"/>
      <c r="E79" s="25"/>
      <c r="F79" s="579"/>
      <c r="G79" s="579"/>
      <c r="H79" s="25"/>
      <c r="I79" s="25">
        <f t="shared" si="9"/>
        <v>7.4781886165351062E-3</v>
      </c>
      <c r="J79" s="25">
        <f t="shared" si="10"/>
        <v>1.1342000000000001</v>
      </c>
      <c r="K79" s="25">
        <f t="shared" si="11"/>
        <v>37.1342</v>
      </c>
      <c r="N79" s="11"/>
    </row>
    <row r="80" spans="1:14" ht="15.75" x14ac:dyDescent="0.25">
      <c r="A80" s="25">
        <v>13</v>
      </c>
      <c r="B80" s="25" t="s">
        <v>376</v>
      </c>
      <c r="C80" s="26">
        <v>126</v>
      </c>
      <c r="D80" s="579"/>
      <c r="E80" s="25"/>
      <c r="F80" s="579"/>
      <c r="G80" s="579"/>
      <c r="H80" s="25"/>
      <c r="I80" s="25">
        <f t="shared" si="9"/>
        <v>2.6173660157872872E-2</v>
      </c>
      <c r="J80" s="25">
        <f t="shared" si="10"/>
        <v>3.9695</v>
      </c>
      <c r="K80" s="25">
        <f t="shared" si="11"/>
        <v>129.96950000000001</v>
      </c>
      <c r="N80" s="11"/>
    </row>
    <row r="81" spans="1:14" ht="15.75" x14ac:dyDescent="0.25">
      <c r="A81" s="25">
        <v>14</v>
      </c>
      <c r="B81" s="25" t="s">
        <v>392</v>
      </c>
      <c r="C81" s="26">
        <v>99</v>
      </c>
      <c r="D81" s="579"/>
      <c r="E81" s="25"/>
      <c r="F81" s="579"/>
      <c r="G81" s="579"/>
      <c r="H81" s="25"/>
      <c r="I81" s="25">
        <f t="shared" si="9"/>
        <v>2.0565018695471542E-2</v>
      </c>
      <c r="J81" s="25">
        <f t="shared" si="10"/>
        <v>3.1189</v>
      </c>
      <c r="K81" s="25">
        <f t="shared" si="11"/>
        <v>102.1189</v>
      </c>
      <c r="N81" s="11"/>
    </row>
    <row r="82" spans="1:14" ht="15.75" x14ac:dyDescent="0.25">
      <c r="A82" s="25">
        <v>15</v>
      </c>
      <c r="B82" s="25" t="s">
        <v>326</v>
      </c>
      <c r="C82" s="26">
        <v>90</v>
      </c>
      <c r="D82" s="579"/>
      <c r="E82" s="25"/>
      <c r="F82" s="579"/>
      <c r="G82" s="579"/>
      <c r="H82" s="25"/>
      <c r="I82" s="25">
        <f t="shared" si="9"/>
        <v>1.8695471541337765E-2</v>
      </c>
      <c r="J82" s="25">
        <f t="shared" si="10"/>
        <v>2.8354000000000004</v>
      </c>
      <c r="K82" s="25">
        <f t="shared" si="11"/>
        <v>92.835400000000007</v>
      </c>
      <c r="N82" s="11"/>
    </row>
    <row r="83" spans="1:14" ht="15.75" x14ac:dyDescent="0.25">
      <c r="A83" s="25">
        <v>16</v>
      </c>
      <c r="B83" s="25" t="s">
        <v>393</v>
      </c>
      <c r="C83" s="26">
        <v>72</v>
      </c>
      <c r="D83" s="579"/>
      <c r="E83" s="25"/>
      <c r="F83" s="579"/>
      <c r="G83" s="579"/>
      <c r="H83" s="25"/>
      <c r="I83" s="25">
        <f t="shared" si="9"/>
        <v>1.4956377233070212E-2</v>
      </c>
      <c r="J83" s="25">
        <f t="shared" si="10"/>
        <v>2.2683000000000004</v>
      </c>
      <c r="K83" s="25">
        <f t="shared" si="11"/>
        <v>74.268299999999996</v>
      </c>
      <c r="N83" s="11"/>
    </row>
    <row r="84" spans="1:14" ht="15.75" x14ac:dyDescent="0.25">
      <c r="A84" s="25">
        <v>17</v>
      </c>
      <c r="B84" s="25" t="s">
        <v>334</v>
      </c>
      <c r="C84" s="26">
        <v>72</v>
      </c>
      <c r="D84" s="579"/>
      <c r="E84" s="25"/>
      <c r="F84" s="579"/>
      <c r="G84" s="579"/>
      <c r="H84" s="25"/>
      <c r="I84" s="25">
        <f t="shared" si="9"/>
        <v>1.4956377233070212E-2</v>
      </c>
      <c r="J84" s="25">
        <f t="shared" si="10"/>
        <v>2.2683000000000004</v>
      </c>
      <c r="K84" s="25">
        <f t="shared" si="11"/>
        <v>74.268299999999996</v>
      </c>
      <c r="N84" s="11"/>
    </row>
    <row r="85" spans="1:14" ht="15.75" x14ac:dyDescent="0.25">
      <c r="A85" s="25">
        <v>18</v>
      </c>
      <c r="B85" s="25" t="s">
        <v>307</v>
      </c>
      <c r="C85" s="26">
        <v>54</v>
      </c>
      <c r="D85" s="579"/>
      <c r="E85" s="25"/>
      <c r="F85" s="579"/>
      <c r="G85" s="579"/>
      <c r="H85" s="25"/>
      <c r="I85" s="25">
        <f t="shared" si="9"/>
        <v>1.1217282924802658E-2</v>
      </c>
      <c r="J85" s="25">
        <f t="shared" si="10"/>
        <v>1.7013</v>
      </c>
      <c r="K85" s="25">
        <f t="shared" si="11"/>
        <v>55.701300000000003</v>
      </c>
      <c r="N85" s="11"/>
    </row>
    <row r="86" spans="1:14" ht="15.75" x14ac:dyDescent="0.25">
      <c r="A86" s="25">
        <v>19</v>
      </c>
      <c r="B86" s="25" t="s">
        <v>306</v>
      </c>
      <c r="C86" s="26">
        <v>54</v>
      </c>
      <c r="D86" s="579"/>
      <c r="E86" s="25"/>
      <c r="F86" s="579"/>
      <c r="G86" s="579"/>
      <c r="H86" s="25"/>
      <c r="I86" s="25">
        <f t="shared" si="9"/>
        <v>1.1217282924802658E-2</v>
      </c>
      <c r="J86" s="25">
        <f t="shared" si="10"/>
        <v>1.7013</v>
      </c>
      <c r="K86" s="25">
        <f t="shared" si="11"/>
        <v>55.701300000000003</v>
      </c>
      <c r="N86" s="11"/>
    </row>
    <row r="87" spans="1:14" ht="15.75" x14ac:dyDescent="0.25">
      <c r="A87" s="25">
        <v>20</v>
      </c>
      <c r="B87" s="25" t="s">
        <v>318</v>
      </c>
      <c r="C87" s="26">
        <v>108</v>
      </c>
      <c r="D87" s="579"/>
      <c r="E87" s="25"/>
      <c r="F87" s="579"/>
      <c r="G87" s="579"/>
      <c r="H87" s="25"/>
      <c r="I87" s="25">
        <f t="shared" si="9"/>
        <v>2.2434565849605317E-2</v>
      </c>
      <c r="J87" s="25">
        <f t="shared" si="10"/>
        <v>3.4025000000000003</v>
      </c>
      <c r="K87" s="25">
        <f t="shared" si="11"/>
        <v>111.4025</v>
      </c>
      <c r="N87" s="11"/>
    </row>
    <row r="88" spans="1:14" ht="15.75" x14ac:dyDescent="0.25">
      <c r="A88" s="25">
        <v>21</v>
      </c>
      <c r="B88" s="25" t="s">
        <v>297</v>
      </c>
      <c r="C88" s="26">
        <v>72</v>
      </c>
      <c r="D88" s="579"/>
      <c r="E88" s="25"/>
      <c r="F88" s="579"/>
      <c r="G88" s="579"/>
      <c r="H88" s="25"/>
      <c r="I88" s="25">
        <f t="shared" si="9"/>
        <v>1.4956377233070212E-2</v>
      </c>
      <c r="J88" s="25">
        <f t="shared" si="10"/>
        <v>2.2683000000000004</v>
      </c>
      <c r="K88" s="25">
        <f t="shared" si="11"/>
        <v>74.268299999999996</v>
      </c>
      <c r="N88" s="11"/>
    </row>
    <row r="89" spans="1:14" ht="15.75" x14ac:dyDescent="0.25">
      <c r="A89" s="25">
        <v>22</v>
      </c>
      <c r="B89" s="25" t="s">
        <v>394</v>
      </c>
      <c r="C89" s="26">
        <v>116</v>
      </c>
      <c r="D89" s="579"/>
      <c r="E89" s="25"/>
      <c r="F89" s="579"/>
      <c r="G89" s="579"/>
      <c r="H89" s="25"/>
      <c r="I89" s="25">
        <f t="shared" si="9"/>
        <v>2.4096385542168676E-2</v>
      </c>
      <c r="J89" s="25">
        <f t="shared" si="10"/>
        <v>3.6545000000000001</v>
      </c>
      <c r="K89" s="25">
        <f t="shared" si="11"/>
        <v>119.6545</v>
      </c>
      <c r="N89" s="11"/>
    </row>
    <row r="90" spans="1:14" ht="15.75" x14ac:dyDescent="0.25">
      <c r="A90" s="25">
        <v>23</v>
      </c>
      <c r="B90" s="25" t="s">
        <v>395</v>
      </c>
      <c r="C90" s="26">
        <v>90</v>
      </c>
      <c r="D90" s="579"/>
      <c r="E90" s="25"/>
      <c r="F90" s="579"/>
      <c r="G90" s="579"/>
      <c r="H90" s="25"/>
      <c r="I90" s="25">
        <f t="shared" si="9"/>
        <v>1.8695471541337765E-2</v>
      </c>
      <c r="J90" s="25">
        <f t="shared" si="10"/>
        <v>2.8354000000000004</v>
      </c>
      <c r="K90" s="25">
        <f t="shared" si="11"/>
        <v>92.835400000000007</v>
      </c>
      <c r="N90" s="11"/>
    </row>
    <row r="91" spans="1:14" ht="15.75" x14ac:dyDescent="0.25">
      <c r="A91" s="25">
        <v>24</v>
      </c>
      <c r="B91" s="25" t="s">
        <v>305</v>
      </c>
      <c r="C91" s="26">
        <v>90</v>
      </c>
      <c r="D91" s="579"/>
      <c r="E91" s="25"/>
      <c r="F91" s="579"/>
      <c r="G91" s="579"/>
      <c r="H91" s="25"/>
      <c r="I91" s="25">
        <f t="shared" si="9"/>
        <v>1.8695471541337765E-2</v>
      </c>
      <c r="J91" s="25">
        <f t="shared" si="10"/>
        <v>2.8354000000000004</v>
      </c>
      <c r="K91" s="25">
        <f t="shared" si="11"/>
        <v>92.835400000000007</v>
      </c>
      <c r="N91" s="11"/>
    </row>
    <row r="92" spans="1:14" ht="15.75" x14ac:dyDescent="0.25">
      <c r="A92" s="25">
        <v>25</v>
      </c>
      <c r="B92" s="25" t="s">
        <v>396</v>
      </c>
      <c r="C92" s="26">
        <v>99</v>
      </c>
      <c r="D92" s="579"/>
      <c r="E92" s="25"/>
      <c r="F92" s="579"/>
      <c r="G92" s="579"/>
      <c r="H92" s="25"/>
      <c r="I92" s="25">
        <f t="shared" si="9"/>
        <v>2.0565018695471542E-2</v>
      </c>
      <c r="J92" s="25">
        <f t="shared" si="10"/>
        <v>3.1189</v>
      </c>
      <c r="K92" s="25">
        <f t="shared" si="11"/>
        <v>102.1189</v>
      </c>
      <c r="N92" s="11"/>
    </row>
    <row r="93" spans="1:14" ht="15.75" x14ac:dyDescent="0.25">
      <c r="A93" s="25">
        <v>26</v>
      </c>
      <c r="B93" s="25" t="s">
        <v>302</v>
      </c>
      <c r="C93" s="26">
        <v>108</v>
      </c>
      <c r="D93" s="579"/>
      <c r="E93" s="25"/>
      <c r="F93" s="579"/>
      <c r="G93" s="579"/>
      <c r="H93" s="25"/>
      <c r="I93" s="25">
        <f t="shared" si="9"/>
        <v>2.2434565849605317E-2</v>
      </c>
      <c r="J93" s="25">
        <f t="shared" si="10"/>
        <v>3.4025000000000003</v>
      </c>
      <c r="K93" s="25">
        <f t="shared" si="11"/>
        <v>111.4025</v>
      </c>
      <c r="N93" s="11"/>
    </row>
    <row r="94" spans="1:14" ht="15.75" x14ac:dyDescent="0.25">
      <c r="A94" s="25">
        <v>27</v>
      </c>
      <c r="B94" s="25" t="s">
        <v>321</v>
      </c>
      <c r="C94" s="26">
        <v>54</v>
      </c>
      <c r="D94" s="579"/>
      <c r="E94" s="25"/>
      <c r="F94" s="579"/>
      <c r="G94" s="579"/>
      <c r="H94" s="25"/>
      <c r="I94" s="25">
        <f t="shared" si="9"/>
        <v>1.1217282924802658E-2</v>
      </c>
      <c r="J94" s="25">
        <f t="shared" si="10"/>
        <v>1.7013</v>
      </c>
      <c r="K94" s="25">
        <f t="shared" si="11"/>
        <v>55.701300000000003</v>
      </c>
      <c r="N94" s="11"/>
    </row>
    <row r="95" spans="1:14" ht="15.75" x14ac:dyDescent="0.25">
      <c r="A95" s="25">
        <v>28</v>
      </c>
      <c r="B95" s="25" t="s">
        <v>397</v>
      </c>
      <c r="C95" s="26">
        <v>126</v>
      </c>
      <c r="D95" s="579"/>
      <c r="E95" s="25"/>
      <c r="F95" s="579"/>
      <c r="G95" s="579"/>
      <c r="H95" s="25"/>
      <c r="I95" s="25">
        <f t="shared" si="9"/>
        <v>2.6173660157872872E-2</v>
      </c>
      <c r="J95" s="25">
        <f t="shared" si="10"/>
        <v>3.9695</v>
      </c>
      <c r="K95" s="25">
        <f t="shared" si="11"/>
        <v>129.96950000000001</v>
      </c>
      <c r="N95" s="11"/>
    </row>
    <row r="96" spans="1:14" ht="15.75" x14ac:dyDescent="0.25">
      <c r="A96" s="25">
        <v>29</v>
      </c>
      <c r="B96" s="25" t="s">
        <v>343</v>
      </c>
      <c r="C96" s="26">
        <v>72</v>
      </c>
      <c r="D96" s="579"/>
      <c r="E96" s="25"/>
      <c r="F96" s="579"/>
      <c r="G96" s="579"/>
      <c r="H96" s="25"/>
      <c r="I96" s="25">
        <f t="shared" si="9"/>
        <v>1.4956377233070212E-2</v>
      </c>
      <c r="J96" s="25">
        <f t="shared" si="10"/>
        <v>2.2683000000000004</v>
      </c>
      <c r="K96" s="25">
        <f t="shared" si="11"/>
        <v>74.268299999999996</v>
      </c>
      <c r="N96" s="11"/>
    </row>
    <row r="97" spans="1:14" ht="15.75" x14ac:dyDescent="0.25">
      <c r="A97" s="25">
        <v>30</v>
      </c>
      <c r="B97" s="25" t="s">
        <v>323</v>
      </c>
      <c r="C97" s="26">
        <v>81</v>
      </c>
      <c r="D97" s="579"/>
      <c r="E97" s="25"/>
      <c r="F97" s="579"/>
      <c r="G97" s="579"/>
      <c r="H97" s="25"/>
      <c r="I97" s="25">
        <f t="shared" si="9"/>
        <v>1.6825924387203987E-2</v>
      </c>
      <c r="J97" s="25">
        <f t="shared" si="10"/>
        <v>2.5519000000000003</v>
      </c>
      <c r="K97" s="25">
        <f t="shared" si="11"/>
        <v>83.551900000000003</v>
      </c>
      <c r="N97" s="11"/>
    </row>
    <row r="98" spans="1:14" ht="15.75" x14ac:dyDescent="0.25">
      <c r="A98" s="25">
        <v>31</v>
      </c>
      <c r="B98" s="25" t="s">
        <v>398</v>
      </c>
      <c r="C98" s="26">
        <v>72</v>
      </c>
      <c r="D98" s="579"/>
      <c r="E98" s="25"/>
      <c r="F98" s="579"/>
      <c r="G98" s="579"/>
      <c r="H98" s="25"/>
      <c r="I98" s="25">
        <f t="shared" si="9"/>
        <v>1.4956377233070212E-2</v>
      </c>
      <c r="J98" s="25">
        <f t="shared" si="10"/>
        <v>2.2683000000000004</v>
      </c>
      <c r="K98" s="25">
        <f t="shared" si="11"/>
        <v>74.268299999999996</v>
      </c>
      <c r="N98" s="11"/>
    </row>
    <row r="99" spans="1:14" ht="15.75" x14ac:dyDescent="0.25">
      <c r="A99" s="25">
        <v>32</v>
      </c>
      <c r="B99" s="25" t="s">
        <v>399</v>
      </c>
      <c r="C99" s="26">
        <v>36</v>
      </c>
      <c r="D99" s="579"/>
      <c r="E99" s="25"/>
      <c r="F99" s="579"/>
      <c r="G99" s="579"/>
      <c r="H99" s="25"/>
      <c r="I99" s="25">
        <f t="shared" si="9"/>
        <v>7.4781886165351062E-3</v>
      </c>
      <c r="J99" s="25">
        <f t="shared" si="10"/>
        <v>1.1342000000000001</v>
      </c>
      <c r="K99" s="25">
        <f t="shared" si="11"/>
        <v>37.1342</v>
      </c>
      <c r="N99" s="11"/>
    </row>
    <row r="100" spans="1:14" ht="15.75" x14ac:dyDescent="0.25">
      <c r="A100" s="25">
        <v>33</v>
      </c>
      <c r="B100" s="25" t="s">
        <v>400</v>
      </c>
      <c r="C100" s="26">
        <v>90</v>
      </c>
      <c r="D100" s="579"/>
      <c r="E100" s="25"/>
      <c r="F100" s="579"/>
      <c r="G100" s="579"/>
      <c r="H100" s="25"/>
      <c r="I100" s="25">
        <f t="shared" si="9"/>
        <v>1.8695471541337765E-2</v>
      </c>
      <c r="J100" s="25">
        <f t="shared" si="10"/>
        <v>2.8354000000000004</v>
      </c>
      <c r="K100" s="25">
        <f t="shared" si="11"/>
        <v>92.835400000000007</v>
      </c>
      <c r="N100" s="11"/>
    </row>
    <row r="101" spans="1:14" ht="15.75" x14ac:dyDescent="0.25">
      <c r="A101" s="25">
        <v>34</v>
      </c>
      <c r="B101" s="25" t="s">
        <v>298</v>
      </c>
      <c r="C101" s="26">
        <v>108</v>
      </c>
      <c r="D101" s="579"/>
      <c r="E101" s="25"/>
      <c r="F101" s="579"/>
      <c r="G101" s="579"/>
      <c r="H101" s="25"/>
      <c r="I101" s="25">
        <f t="shared" si="9"/>
        <v>2.2434565849605317E-2</v>
      </c>
      <c r="J101" s="25">
        <f t="shared" si="10"/>
        <v>3.4025000000000003</v>
      </c>
      <c r="K101" s="25">
        <f t="shared" si="11"/>
        <v>111.4025</v>
      </c>
      <c r="N101" s="11"/>
    </row>
    <row r="102" spans="1:14" ht="15.75" x14ac:dyDescent="0.25">
      <c r="A102" s="25">
        <v>35</v>
      </c>
      <c r="B102" s="25" t="s">
        <v>401</v>
      </c>
      <c r="C102" s="26">
        <v>72</v>
      </c>
      <c r="D102" s="579"/>
      <c r="E102" s="25"/>
      <c r="F102" s="579"/>
      <c r="G102" s="579"/>
      <c r="H102" s="25"/>
      <c r="I102" s="25">
        <f t="shared" si="9"/>
        <v>1.4956377233070212E-2</v>
      </c>
      <c r="J102" s="25">
        <f t="shared" si="10"/>
        <v>2.2683000000000004</v>
      </c>
      <c r="K102" s="25">
        <f t="shared" si="11"/>
        <v>74.268299999999996</v>
      </c>
      <c r="N102" s="11"/>
    </row>
    <row r="103" spans="1:14" ht="15.75" x14ac:dyDescent="0.25">
      <c r="A103" s="25">
        <v>36</v>
      </c>
      <c r="B103" s="25" t="s">
        <v>402</v>
      </c>
      <c r="C103" s="26">
        <v>81</v>
      </c>
      <c r="D103" s="579"/>
      <c r="E103" s="25"/>
      <c r="F103" s="579"/>
      <c r="G103" s="579"/>
      <c r="H103" s="25"/>
      <c r="I103" s="25">
        <f t="shared" si="9"/>
        <v>1.6825924387203987E-2</v>
      </c>
      <c r="J103" s="25">
        <f t="shared" si="10"/>
        <v>2.5519000000000003</v>
      </c>
      <c r="K103" s="25">
        <f t="shared" si="11"/>
        <v>83.551900000000003</v>
      </c>
      <c r="N103" s="11"/>
    </row>
    <row r="104" spans="1:14" ht="15.75" x14ac:dyDescent="0.25">
      <c r="A104" s="25">
        <v>37</v>
      </c>
      <c r="B104" s="25" t="s">
        <v>332</v>
      </c>
      <c r="C104" s="26">
        <v>72</v>
      </c>
      <c r="D104" s="579"/>
      <c r="E104" s="25"/>
      <c r="F104" s="579"/>
      <c r="G104" s="579"/>
      <c r="H104" s="25"/>
      <c r="I104" s="25">
        <f t="shared" si="9"/>
        <v>1.4956377233070212E-2</v>
      </c>
      <c r="J104" s="25">
        <f t="shared" si="10"/>
        <v>2.2683000000000004</v>
      </c>
      <c r="K104" s="25">
        <f t="shared" si="11"/>
        <v>74.268299999999996</v>
      </c>
      <c r="N104" s="11"/>
    </row>
    <row r="105" spans="1:14" ht="15.75" x14ac:dyDescent="0.25">
      <c r="A105" s="25">
        <v>38</v>
      </c>
      <c r="B105" s="25" t="s">
        <v>403</v>
      </c>
      <c r="C105" s="26">
        <v>144</v>
      </c>
      <c r="D105" s="579"/>
      <c r="E105" s="25"/>
      <c r="F105" s="579"/>
      <c r="G105" s="579"/>
      <c r="H105" s="25"/>
      <c r="I105" s="25">
        <f t="shared" si="9"/>
        <v>2.9912754466140425E-2</v>
      </c>
      <c r="J105" s="25">
        <f t="shared" si="10"/>
        <v>4.5366</v>
      </c>
      <c r="K105" s="25">
        <f t="shared" si="11"/>
        <v>148.53659999999999</v>
      </c>
      <c r="N105" s="11"/>
    </row>
    <row r="106" spans="1:14" ht="15.75" x14ac:dyDescent="0.25">
      <c r="A106" s="25">
        <v>39</v>
      </c>
      <c r="B106" s="25" t="s">
        <v>404</v>
      </c>
      <c r="C106" s="26">
        <v>54</v>
      </c>
      <c r="D106" s="579"/>
      <c r="E106" s="25"/>
      <c r="F106" s="579"/>
      <c r="G106" s="579"/>
      <c r="H106" s="25"/>
      <c r="I106" s="25">
        <f t="shared" si="9"/>
        <v>1.1217282924802658E-2</v>
      </c>
      <c r="J106" s="25">
        <f t="shared" si="10"/>
        <v>1.7013</v>
      </c>
      <c r="K106" s="25">
        <f t="shared" si="11"/>
        <v>55.701300000000003</v>
      </c>
      <c r="N106" s="11"/>
    </row>
    <row r="107" spans="1:14" ht="15.75" x14ac:dyDescent="0.25">
      <c r="A107" s="25">
        <v>40</v>
      </c>
      <c r="B107" s="25" t="s">
        <v>319</v>
      </c>
      <c r="C107" s="26">
        <v>36</v>
      </c>
      <c r="D107" s="579"/>
      <c r="E107" s="25"/>
      <c r="F107" s="579"/>
      <c r="G107" s="579"/>
      <c r="H107" s="25"/>
      <c r="I107" s="25">
        <f t="shared" si="9"/>
        <v>7.4781886165351062E-3</v>
      </c>
      <c r="J107" s="25">
        <f t="shared" si="10"/>
        <v>1.1342000000000001</v>
      </c>
      <c r="K107" s="25">
        <f t="shared" si="11"/>
        <v>37.1342</v>
      </c>
      <c r="N107" s="11"/>
    </row>
    <row r="108" spans="1:14" ht="15.75" x14ac:dyDescent="0.25">
      <c r="A108" s="25">
        <v>41</v>
      </c>
      <c r="B108" s="25" t="s">
        <v>405</v>
      </c>
      <c r="C108" s="26">
        <v>99</v>
      </c>
      <c r="D108" s="579"/>
      <c r="E108" s="25"/>
      <c r="F108" s="579"/>
      <c r="G108" s="579"/>
      <c r="H108" s="25"/>
      <c r="I108" s="25">
        <f t="shared" si="9"/>
        <v>2.0565018695471542E-2</v>
      </c>
      <c r="J108" s="25">
        <f t="shared" si="10"/>
        <v>3.1189</v>
      </c>
      <c r="K108" s="25">
        <f t="shared" si="11"/>
        <v>102.1189</v>
      </c>
      <c r="N108" s="11"/>
    </row>
    <row r="109" spans="1:14" ht="15.75" x14ac:dyDescent="0.25">
      <c r="A109" s="25">
        <v>42</v>
      </c>
      <c r="B109" s="25" t="s">
        <v>309</v>
      </c>
      <c r="C109" s="26">
        <v>99</v>
      </c>
      <c r="D109" s="579"/>
      <c r="E109" s="25"/>
      <c r="F109" s="579"/>
      <c r="G109" s="579"/>
      <c r="H109" s="25"/>
      <c r="I109" s="25">
        <f t="shared" si="9"/>
        <v>2.0565018695471542E-2</v>
      </c>
      <c r="J109" s="25">
        <f t="shared" si="10"/>
        <v>3.1189</v>
      </c>
      <c r="K109" s="25">
        <f t="shared" si="11"/>
        <v>102.1189</v>
      </c>
      <c r="N109" s="11"/>
    </row>
    <row r="110" spans="1:14" ht="15.75" x14ac:dyDescent="0.25">
      <c r="A110" s="25">
        <v>43</v>
      </c>
      <c r="B110" s="25" t="s">
        <v>406</v>
      </c>
      <c r="C110" s="26">
        <v>36</v>
      </c>
      <c r="D110" s="579"/>
      <c r="E110" s="25"/>
      <c r="F110" s="579"/>
      <c r="G110" s="579"/>
      <c r="H110" s="25"/>
      <c r="I110" s="25">
        <f t="shared" si="9"/>
        <v>7.4781886165351062E-3</v>
      </c>
      <c r="J110" s="25">
        <f t="shared" si="10"/>
        <v>1.1342000000000001</v>
      </c>
      <c r="K110" s="25">
        <f t="shared" si="11"/>
        <v>37.1342</v>
      </c>
      <c r="N110" s="11"/>
    </row>
    <row r="111" spans="1:14" ht="15.75" x14ac:dyDescent="0.25">
      <c r="A111" s="25">
        <v>44</v>
      </c>
      <c r="B111" s="25" t="s">
        <v>407</v>
      </c>
      <c r="C111" s="26">
        <v>99</v>
      </c>
      <c r="D111" s="579"/>
      <c r="E111" s="25"/>
      <c r="F111" s="579"/>
      <c r="G111" s="579"/>
      <c r="H111" s="25"/>
      <c r="I111" s="25">
        <f t="shared" si="9"/>
        <v>2.0565018695471542E-2</v>
      </c>
      <c r="J111" s="25">
        <f t="shared" si="10"/>
        <v>3.1189</v>
      </c>
      <c r="K111" s="25">
        <f t="shared" si="11"/>
        <v>102.1189</v>
      </c>
      <c r="N111" s="11"/>
    </row>
    <row r="112" spans="1:14" ht="15.75" x14ac:dyDescent="0.25">
      <c r="A112" s="25">
        <v>45</v>
      </c>
      <c r="B112" s="25" t="s">
        <v>408</v>
      </c>
      <c r="C112" s="26">
        <v>36</v>
      </c>
      <c r="D112" s="579"/>
      <c r="E112" s="25"/>
      <c r="F112" s="579"/>
      <c r="G112" s="579"/>
      <c r="H112" s="25"/>
      <c r="I112" s="25">
        <f t="shared" si="9"/>
        <v>7.4781886165351062E-3</v>
      </c>
      <c r="J112" s="25">
        <f t="shared" si="10"/>
        <v>1.1342000000000001</v>
      </c>
      <c r="K112" s="25">
        <f t="shared" si="11"/>
        <v>37.1342</v>
      </c>
      <c r="N112" s="11"/>
    </row>
    <row r="113" spans="1:14" ht="15.75" x14ac:dyDescent="0.25">
      <c r="A113" s="25">
        <v>46</v>
      </c>
      <c r="B113" s="25" t="s">
        <v>303</v>
      </c>
      <c r="C113" s="26">
        <v>72</v>
      </c>
      <c r="D113" s="579"/>
      <c r="E113" s="25"/>
      <c r="F113" s="579"/>
      <c r="G113" s="579"/>
      <c r="H113" s="25"/>
      <c r="I113" s="25">
        <f t="shared" si="9"/>
        <v>1.4956377233070212E-2</v>
      </c>
      <c r="J113" s="25">
        <f t="shared" si="10"/>
        <v>2.2683000000000004</v>
      </c>
      <c r="K113" s="25">
        <f t="shared" si="11"/>
        <v>74.268299999999996</v>
      </c>
      <c r="N113" s="11"/>
    </row>
    <row r="114" spans="1:14" ht="15.75" x14ac:dyDescent="0.25">
      <c r="A114" s="25">
        <v>47</v>
      </c>
      <c r="B114" s="25" t="s">
        <v>409</v>
      </c>
      <c r="C114" s="26">
        <v>54</v>
      </c>
      <c r="D114" s="579"/>
      <c r="E114" s="25"/>
      <c r="F114" s="579"/>
      <c r="G114" s="579"/>
      <c r="H114" s="25"/>
      <c r="I114" s="25">
        <f t="shared" si="9"/>
        <v>1.1217282924802658E-2</v>
      </c>
      <c r="J114" s="25">
        <f t="shared" si="10"/>
        <v>1.7013</v>
      </c>
      <c r="K114" s="25">
        <f t="shared" si="11"/>
        <v>55.701300000000003</v>
      </c>
      <c r="N114" s="11"/>
    </row>
    <row r="115" spans="1:14" ht="15.75" x14ac:dyDescent="0.25">
      <c r="A115" s="25">
        <v>48</v>
      </c>
      <c r="B115" s="25" t="s">
        <v>410</v>
      </c>
      <c r="C115" s="26">
        <v>99</v>
      </c>
      <c r="D115" s="579"/>
      <c r="E115" s="25"/>
      <c r="F115" s="579"/>
      <c r="G115" s="579"/>
      <c r="H115" s="25"/>
      <c r="I115" s="25">
        <f t="shared" si="9"/>
        <v>2.0565018695471542E-2</v>
      </c>
      <c r="J115" s="25">
        <f t="shared" si="10"/>
        <v>3.1189</v>
      </c>
      <c r="K115" s="25">
        <f t="shared" si="11"/>
        <v>102.1189</v>
      </c>
      <c r="N115" s="11"/>
    </row>
    <row r="116" spans="1:14" ht="15.75" x14ac:dyDescent="0.25">
      <c r="A116" s="25">
        <v>49</v>
      </c>
      <c r="B116" s="25" t="s">
        <v>411</v>
      </c>
      <c r="C116" s="26">
        <v>126</v>
      </c>
      <c r="D116" s="579"/>
      <c r="E116" s="25"/>
      <c r="F116" s="579"/>
      <c r="G116" s="579"/>
      <c r="H116" s="25"/>
      <c r="I116" s="25">
        <f t="shared" si="9"/>
        <v>2.6173660157872872E-2</v>
      </c>
      <c r="J116" s="25">
        <f t="shared" si="10"/>
        <v>3.9695</v>
      </c>
      <c r="K116" s="25">
        <f t="shared" si="11"/>
        <v>129.96950000000001</v>
      </c>
      <c r="N116" s="11"/>
    </row>
    <row r="117" spans="1:14" ht="15.75" x14ac:dyDescent="0.25">
      <c r="A117" s="25">
        <v>50</v>
      </c>
      <c r="B117" s="25" t="s">
        <v>357</v>
      </c>
      <c r="C117" s="26">
        <v>117</v>
      </c>
      <c r="D117" s="579"/>
      <c r="E117" s="25"/>
      <c r="F117" s="579"/>
      <c r="G117" s="579"/>
      <c r="H117" s="25"/>
      <c r="I117" s="25">
        <f t="shared" si="9"/>
        <v>2.4304113003739095E-2</v>
      </c>
      <c r="J117" s="25">
        <f t="shared" si="10"/>
        <v>3.6860000000000004</v>
      </c>
      <c r="K117" s="25">
        <f t="shared" si="11"/>
        <v>120.68600000000001</v>
      </c>
      <c r="N117" s="11"/>
    </row>
    <row r="118" spans="1:14" ht="15.75" x14ac:dyDescent="0.25">
      <c r="A118" s="25">
        <v>51</v>
      </c>
      <c r="B118" s="25" t="s">
        <v>358</v>
      </c>
      <c r="C118" s="26">
        <v>126</v>
      </c>
      <c r="D118" s="579"/>
      <c r="E118" s="25"/>
      <c r="F118" s="579"/>
      <c r="G118" s="579"/>
      <c r="H118" s="25"/>
      <c r="I118" s="25">
        <f t="shared" si="9"/>
        <v>2.6173660157872872E-2</v>
      </c>
      <c r="J118" s="25">
        <f t="shared" si="10"/>
        <v>3.9695</v>
      </c>
      <c r="K118" s="25">
        <f t="shared" si="11"/>
        <v>129.96950000000001</v>
      </c>
      <c r="N118" s="11"/>
    </row>
    <row r="119" spans="1:14" ht="15.75" x14ac:dyDescent="0.25">
      <c r="A119" s="25">
        <v>52</v>
      </c>
      <c r="B119" s="25" t="s">
        <v>300</v>
      </c>
      <c r="C119" s="26">
        <v>54</v>
      </c>
      <c r="D119" s="579"/>
      <c r="E119" s="25"/>
      <c r="F119" s="579"/>
      <c r="G119" s="579"/>
      <c r="H119" s="25"/>
      <c r="I119" s="25">
        <f t="shared" si="9"/>
        <v>1.1217282924802658E-2</v>
      </c>
      <c r="J119" s="25">
        <f t="shared" si="10"/>
        <v>1.7013</v>
      </c>
      <c r="K119" s="25">
        <f t="shared" si="11"/>
        <v>55.701300000000003</v>
      </c>
      <c r="N119" s="11"/>
    </row>
    <row r="120" spans="1:14" ht="15.75" x14ac:dyDescent="0.25">
      <c r="A120" s="25">
        <v>53</v>
      </c>
      <c r="B120" s="25" t="s">
        <v>412</v>
      </c>
      <c r="C120" s="26">
        <v>108</v>
      </c>
      <c r="D120" s="579"/>
      <c r="E120" s="25"/>
      <c r="F120" s="579"/>
      <c r="G120" s="579"/>
      <c r="H120" s="25"/>
      <c r="I120" s="25">
        <f t="shared" si="9"/>
        <v>2.2434565849605317E-2</v>
      </c>
      <c r="J120" s="25">
        <f t="shared" si="10"/>
        <v>3.4025000000000003</v>
      </c>
      <c r="K120" s="25">
        <f t="shared" si="11"/>
        <v>111.4025</v>
      </c>
      <c r="N120" s="11"/>
    </row>
    <row r="121" spans="1:14" ht="15.75" x14ac:dyDescent="0.25">
      <c r="A121" s="25">
        <v>54</v>
      </c>
      <c r="B121" s="25" t="s">
        <v>311</v>
      </c>
      <c r="C121" s="26">
        <v>72</v>
      </c>
      <c r="D121" s="579"/>
      <c r="E121" s="25"/>
      <c r="F121" s="579"/>
      <c r="G121" s="579"/>
      <c r="H121" s="25"/>
      <c r="I121" s="25">
        <f t="shared" si="9"/>
        <v>1.4956377233070212E-2</v>
      </c>
      <c r="J121" s="25">
        <f t="shared" si="10"/>
        <v>2.2683000000000004</v>
      </c>
      <c r="K121" s="25">
        <f t="shared" si="11"/>
        <v>74.268299999999996</v>
      </c>
      <c r="N121" s="11"/>
    </row>
    <row r="122" spans="1:14" ht="15.75" x14ac:dyDescent="0.25">
      <c r="A122" s="25">
        <v>55</v>
      </c>
      <c r="B122" s="25" t="s">
        <v>325</v>
      </c>
      <c r="C122" s="26">
        <v>99</v>
      </c>
      <c r="D122" s="579"/>
      <c r="E122" s="25"/>
      <c r="F122" s="579"/>
      <c r="G122" s="579"/>
      <c r="H122" s="25"/>
      <c r="I122" s="25">
        <f t="shared" si="9"/>
        <v>2.0565018695471542E-2</v>
      </c>
      <c r="J122" s="25">
        <f t="shared" si="10"/>
        <v>3.1189</v>
      </c>
      <c r="K122" s="25">
        <f t="shared" si="11"/>
        <v>102.1189</v>
      </c>
      <c r="N122" s="11"/>
    </row>
    <row r="123" spans="1:14" ht="15.75" x14ac:dyDescent="0.25">
      <c r="A123" s="25">
        <v>56</v>
      </c>
      <c r="B123" s="25" t="s">
        <v>335</v>
      </c>
      <c r="C123" s="26">
        <v>72</v>
      </c>
      <c r="D123" s="579"/>
      <c r="E123" s="25"/>
      <c r="F123" s="579"/>
      <c r="G123" s="579"/>
      <c r="H123" s="25"/>
      <c r="I123" s="25">
        <f t="shared" si="9"/>
        <v>1.4956377233070212E-2</v>
      </c>
      <c r="J123" s="25">
        <f t="shared" si="10"/>
        <v>2.2683000000000004</v>
      </c>
      <c r="K123" s="25">
        <f t="shared" si="11"/>
        <v>74.268299999999996</v>
      </c>
      <c r="N123" s="11"/>
    </row>
    <row r="124" spans="1:14" ht="15.75" x14ac:dyDescent="0.25">
      <c r="A124" s="25">
        <v>57</v>
      </c>
      <c r="B124" s="25" t="s">
        <v>413</v>
      </c>
      <c r="C124" s="26">
        <v>54</v>
      </c>
      <c r="D124" s="579"/>
      <c r="E124" s="25"/>
      <c r="F124" s="579"/>
      <c r="G124" s="579"/>
      <c r="H124" s="25"/>
      <c r="I124" s="25">
        <f t="shared" si="9"/>
        <v>1.1217282924802658E-2</v>
      </c>
      <c r="J124" s="25">
        <f t="shared" si="10"/>
        <v>1.7013</v>
      </c>
      <c r="K124" s="25">
        <f t="shared" si="11"/>
        <v>55.701300000000003</v>
      </c>
      <c r="N124" s="11"/>
    </row>
    <row r="125" spans="1:14" ht="15.75" x14ac:dyDescent="0.25">
      <c r="A125" s="25">
        <v>58</v>
      </c>
      <c r="B125" s="25" t="s">
        <v>414</v>
      </c>
      <c r="C125" s="26">
        <v>90</v>
      </c>
      <c r="D125" s="579"/>
      <c r="E125" s="25"/>
      <c r="F125" s="579"/>
      <c r="G125" s="579"/>
      <c r="H125" s="25"/>
      <c r="I125" s="25">
        <f t="shared" si="9"/>
        <v>1.8695471541337765E-2</v>
      </c>
      <c r="J125" s="25">
        <f t="shared" si="10"/>
        <v>2.8354000000000004</v>
      </c>
      <c r="K125" s="25">
        <f t="shared" si="11"/>
        <v>92.835400000000007</v>
      </c>
      <c r="N125" s="11"/>
    </row>
    <row r="126" spans="1:14" ht="15.75" x14ac:dyDescent="0.25">
      <c r="A126" s="25">
        <v>59</v>
      </c>
      <c r="B126" s="25" t="s">
        <v>415</v>
      </c>
      <c r="C126" s="26">
        <v>54</v>
      </c>
      <c r="D126" s="579"/>
      <c r="E126" s="25"/>
      <c r="F126" s="579"/>
      <c r="G126" s="579"/>
      <c r="H126" s="25"/>
      <c r="I126" s="25">
        <f t="shared" si="9"/>
        <v>1.1217282924802658E-2</v>
      </c>
      <c r="J126" s="25">
        <f t="shared" si="10"/>
        <v>1.7013</v>
      </c>
      <c r="K126" s="25">
        <f t="shared" si="11"/>
        <v>55.701300000000003</v>
      </c>
      <c r="N126" s="11"/>
    </row>
    <row r="127" spans="1:14" x14ac:dyDescent="0.25">
      <c r="N127" s="11"/>
    </row>
    <row r="128" spans="1:14" x14ac:dyDescent="0.25">
      <c r="N128" s="11"/>
    </row>
    <row r="129" spans="1:14" x14ac:dyDescent="0.25">
      <c r="N129" s="11"/>
    </row>
    <row r="130" spans="1:14" x14ac:dyDescent="0.25">
      <c r="A130" s="573" t="s">
        <v>421</v>
      </c>
      <c r="B130" s="573"/>
      <c r="C130" s="573"/>
      <c r="D130" s="573"/>
      <c r="E130" s="573"/>
      <c r="F130" s="573"/>
      <c r="G130" s="573"/>
      <c r="H130" s="573"/>
      <c r="I130" s="573"/>
      <c r="J130" s="573"/>
      <c r="K130" s="573"/>
      <c r="N130" s="11"/>
    </row>
    <row r="131" spans="1:14" ht="47.25" x14ac:dyDescent="0.25">
      <c r="A131" s="24" t="s">
        <v>288</v>
      </c>
      <c r="B131" s="24" t="s">
        <v>289</v>
      </c>
      <c r="C131" s="24" t="s">
        <v>359</v>
      </c>
      <c r="D131" s="584" t="s">
        <v>375</v>
      </c>
      <c r="E131" s="584"/>
      <c r="F131" s="24" t="s">
        <v>362</v>
      </c>
      <c r="G131" s="24" t="s">
        <v>383</v>
      </c>
      <c r="H131" s="24" t="s">
        <v>384</v>
      </c>
      <c r="I131" s="24" t="s">
        <v>360</v>
      </c>
      <c r="J131" s="24" t="s">
        <v>385</v>
      </c>
      <c r="K131" s="24" t="s">
        <v>361</v>
      </c>
      <c r="N131" s="11"/>
    </row>
    <row r="132" spans="1:14" ht="15.75" x14ac:dyDescent="0.25">
      <c r="A132" s="25">
        <v>1</v>
      </c>
      <c r="B132" s="25" t="s">
        <v>422</v>
      </c>
      <c r="C132" s="26">
        <v>113</v>
      </c>
      <c r="D132" s="578">
        <f>SUM(C132:C141)</f>
        <v>1681</v>
      </c>
      <c r="E132" s="25">
        <f>214.58/250.7</f>
        <v>0.85592341443956932</v>
      </c>
      <c r="F132" s="578">
        <v>1748.97</v>
      </c>
      <c r="G132" s="578">
        <f>F132-D132</f>
        <v>67.970000000000027</v>
      </c>
      <c r="H132" s="25"/>
      <c r="I132" s="25">
        <f t="shared" ref="I132:I141" si="12">C132/$D$132</f>
        <v>6.7221891731112426E-2</v>
      </c>
      <c r="J132" s="25">
        <f t="shared" ref="J132:J141" si="13">ROUNDUP(I132*$G$132,4)</f>
        <v>4.5690999999999997</v>
      </c>
      <c r="K132" s="25">
        <f t="shared" ref="K132:K141" si="14">C132+J132</f>
        <v>117.56910000000001</v>
      </c>
      <c r="L132" s="10">
        <v>250.7</v>
      </c>
      <c r="M132" s="10">
        <v>214.58</v>
      </c>
      <c r="N132" s="11"/>
    </row>
    <row r="133" spans="1:14" ht="15.75" x14ac:dyDescent="0.25">
      <c r="A133" s="25">
        <v>2</v>
      </c>
      <c r="B133" s="25" t="s">
        <v>316</v>
      </c>
      <c r="C133" s="26">
        <v>137</v>
      </c>
      <c r="D133" s="579"/>
      <c r="E133" s="25">
        <f>201.95/262.9</f>
        <v>0.76816279954355271</v>
      </c>
      <c r="F133" s="579"/>
      <c r="G133" s="579"/>
      <c r="H133" s="25"/>
      <c r="I133" s="25">
        <f t="shared" si="12"/>
        <v>8.1499107674003562E-2</v>
      </c>
      <c r="J133" s="25">
        <f t="shared" si="13"/>
        <v>5.5394999999999994</v>
      </c>
      <c r="K133" s="25">
        <f t="shared" si="14"/>
        <v>142.5395</v>
      </c>
      <c r="L133" s="10">
        <v>262.89999999999998</v>
      </c>
      <c r="M133" s="10">
        <v>201.95</v>
      </c>
      <c r="N133" s="11"/>
    </row>
    <row r="134" spans="1:14" ht="15.75" x14ac:dyDescent="0.25">
      <c r="A134" s="25">
        <v>3</v>
      </c>
      <c r="B134" s="25" t="s">
        <v>423</v>
      </c>
      <c r="C134" s="26">
        <v>137</v>
      </c>
      <c r="D134" s="579"/>
      <c r="E134" s="25">
        <f>174.45/268.7</f>
        <v>0.64923706736136955</v>
      </c>
      <c r="F134" s="579"/>
      <c r="G134" s="579"/>
      <c r="H134" s="25"/>
      <c r="I134" s="25">
        <f t="shared" si="12"/>
        <v>8.1499107674003562E-2</v>
      </c>
      <c r="J134" s="25">
        <f t="shared" si="13"/>
        <v>5.5394999999999994</v>
      </c>
      <c r="K134" s="25">
        <f t="shared" si="14"/>
        <v>142.5395</v>
      </c>
      <c r="L134" s="10">
        <v>268.7</v>
      </c>
      <c r="M134" s="10">
        <v>174.45</v>
      </c>
      <c r="N134" s="11"/>
    </row>
    <row r="135" spans="1:14" ht="15.75" x14ac:dyDescent="0.25">
      <c r="A135" s="25">
        <v>4</v>
      </c>
      <c r="B135" s="25" t="s">
        <v>424</v>
      </c>
      <c r="C135" s="26">
        <v>142</v>
      </c>
      <c r="D135" s="579"/>
      <c r="E135" s="25">
        <f>107.4/188.9</f>
        <v>0.56855479089465322</v>
      </c>
      <c r="F135" s="579"/>
      <c r="G135" s="579"/>
      <c r="H135" s="25"/>
      <c r="I135" s="25">
        <f t="shared" si="12"/>
        <v>8.4473527662105891E-2</v>
      </c>
      <c r="J135" s="25">
        <f t="shared" si="13"/>
        <v>5.7416999999999998</v>
      </c>
      <c r="K135" s="25">
        <f t="shared" si="14"/>
        <v>147.74170000000001</v>
      </c>
      <c r="L135" s="10">
        <v>188.9</v>
      </c>
      <c r="M135" s="10">
        <v>107.4</v>
      </c>
      <c r="N135" s="11"/>
    </row>
    <row r="136" spans="1:14" ht="15.75" x14ac:dyDescent="0.25">
      <c r="A136" s="25">
        <v>5</v>
      </c>
      <c r="B136" s="25" t="s">
        <v>425</v>
      </c>
      <c r="C136" s="26">
        <v>247</v>
      </c>
      <c r="D136" s="579"/>
      <c r="E136" s="25">
        <f>175.09/380.6</f>
        <v>0.4600367840252233</v>
      </c>
      <c r="F136" s="579"/>
      <c r="G136" s="579"/>
      <c r="H136" s="25"/>
      <c r="I136" s="25">
        <f t="shared" si="12"/>
        <v>0.14693634741225461</v>
      </c>
      <c r="J136" s="25">
        <f t="shared" si="13"/>
        <v>9.9872999999999994</v>
      </c>
      <c r="K136" s="25">
        <f t="shared" si="14"/>
        <v>256.9873</v>
      </c>
      <c r="L136" s="10">
        <v>380.6</v>
      </c>
      <c r="M136" s="10">
        <v>175.09</v>
      </c>
      <c r="N136" s="11"/>
    </row>
    <row r="137" spans="1:14" ht="15.75" x14ac:dyDescent="0.25">
      <c r="A137" s="25">
        <v>6</v>
      </c>
      <c r="B137" s="25" t="s">
        <v>426</v>
      </c>
      <c r="C137" s="26">
        <v>192</v>
      </c>
      <c r="D137" s="579"/>
      <c r="E137" s="25">
        <f>59.75/155</f>
        <v>0.38548387096774195</v>
      </c>
      <c r="F137" s="579"/>
      <c r="G137" s="579"/>
      <c r="H137" s="25"/>
      <c r="I137" s="25">
        <f t="shared" si="12"/>
        <v>0.11421772754312909</v>
      </c>
      <c r="J137" s="25">
        <f t="shared" si="13"/>
        <v>7.7633999999999999</v>
      </c>
      <c r="K137" s="25">
        <f t="shared" si="14"/>
        <v>199.76339999999999</v>
      </c>
      <c r="L137" s="10">
        <v>155</v>
      </c>
      <c r="M137" s="10">
        <v>59.75</v>
      </c>
      <c r="N137" s="11"/>
    </row>
    <row r="138" spans="1:14" ht="15.75" x14ac:dyDescent="0.25">
      <c r="A138" s="25">
        <v>7</v>
      </c>
      <c r="B138" s="25" t="s">
        <v>317</v>
      </c>
      <c r="C138" s="26">
        <v>165</v>
      </c>
      <c r="D138" s="579"/>
      <c r="E138" s="25">
        <f>79.74/242.2</f>
        <v>0.32923203963666392</v>
      </c>
      <c r="F138" s="579"/>
      <c r="G138" s="579"/>
      <c r="H138" s="25"/>
      <c r="I138" s="25">
        <f t="shared" si="12"/>
        <v>9.8155859607376564E-2</v>
      </c>
      <c r="J138" s="25">
        <f t="shared" si="13"/>
        <v>6.6716999999999995</v>
      </c>
      <c r="K138" s="25">
        <f t="shared" si="14"/>
        <v>171.67169999999999</v>
      </c>
      <c r="L138" s="10">
        <v>242.2</v>
      </c>
      <c r="M138" s="10">
        <v>79.739999999999995</v>
      </c>
      <c r="N138" s="11"/>
    </row>
    <row r="139" spans="1:14" ht="15.75" x14ac:dyDescent="0.25">
      <c r="A139" s="25">
        <v>8</v>
      </c>
      <c r="B139" s="25" t="s">
        <v>328</v>
      </c>
      <c r="C139" s="26">
        <v>205</v>
      </c>
      <c r="D139" s="579"/>
      <c r="E139" s="25"/>
      <c r="F139" s="579"/>
      <c r="G139" s="579"/>
      <c r="H139" s="25"/>
      <c r="I139" s="25">
        <f t="shared" si="12"/>
        <v>0.12195121951219512</v>
      </c>
      <c r="J139" s="25">
        <f t="shared" si="13"/>
        <v>8.2890999999999995</v>
      </c>
      <c r="K139" s="25">
        <f t="shared" si="14"/>
        <v>213.28909999999999</v>
      </c>
      <c r="N139" s="11"/>
    </row>
    <row r="140" spans="1:14" ht="15.75" x14ac:dyDescent="0.25">
      <c r="A140" s="25">
        <v>9</v>
      </c>
      <c r="B140" s="25" t="s">
        <v>294</v>
      </c>
      <c r="C140" s="26">
        <v>151</v>
      </c>
      <c r="D140" s="579"/>
      <c r="E140" s="25"/>
      <c r="F140" s="579"/>
      <c r="G140" s="579"/>
      <c r="H140" s="25"/>
      <c r="I140" s="25">
        <f t="shared" si="12"/>
        <v>8.982748364069007E-2</v>
      </c>
      <c r="J140" s="25">
        <f t="shared" si="13"/>
        <v>6.1055999999999999</v>
      </c>
      <c r="K140" s="25">
        <f t="shared" si="14"/>
        <v>157.10560000000001</v>
      </c>
      <c r="N140" s="11"/>
    </row>
    <row r="141" spans="1:14" ht="15.75" x14ac:dyDescent="0.25">
      <c r="A141" s="25">
        <v>10</v>
      </c>
      <c r="B141" s="25" t="s">
        <v>427</v>
      </c>
      <c r="C141" s="26">
        <v>192</v>
      </c>
      <c r="D141" s="579"/>
      <c r="E141" s="25"/>
      <c r="F141" s="579"/>
      <c r="G141" s="579"/>
      <c r="H141" s="25"/>
      <c r="I141" s="25">
        <f t="shared" si="12"/>
        <v>0.11421772754312909</v>
      </c>
      <c r="J141" s="25">
        <f t="shared" si="13"/>
        <v>7.7633999999999999</v>
      </c>
      <c r="K141" s="25">
        <f t="shared" si="14"/>
        <v>199.76339999999999</v>
      </c>
      <c r="N141" s="11"/>
    </row>
    <row r="142" spans="1:14" ht="15.75" x14ac:dyDescent="0.25">
      <c r="A142" s="25"/>
      <c r="B142" s="25"/>
      <c r="C142" s="25"/>
      <c r="D142" s="27"/>
      <c r="E142" s="25"/>
      <c r="F142" s="27"/>
      <c r="G142" s="27"/>
      <c r="H142" s="25"/>
      <c r="I142" s="25"/>
      <c r="J142" s="25"/>
      <c r="K142" s="25"/>
      <c r="N142" s="11"/>
    </row>
    <row r="143" spans="1:14" ht="15.75" x14ac:dyDescent="0.25">
      <c r="A143" s="25"/>
      <c r="B143" s="25"/>
      <c r="C143" s="25"/>
      <c r="D143" s="27"/>
      <c r="E143" s="25"/>
      <c r="F143" s="27"/>
      <c r="G143" s="27"/>
      <c r="H143" s="25"/>
      <c r="I143" s="25"/>
      <c r="J143" s="25"/>
      <c r="K143" s="25"/>
      <c r="N143" s="11"/>
    </row>
    <row r="144" spans="1:14" ht="15.75" x14ac:dyDescent="0.25">
      <c r="A144" s="25"/>
      <c r="B144" s="25"/>
      <c r="C144" s="25"/>
      <c r="D144" s="27"/>
      <c r="E144" s="25"/>
      <c r="F144" s="27"/>
      <c r="G144" s="27"/>
      <c r="H144" s="25"/>
      <c r="I144" s="25"/>
      <c r="J144" s="25"/>
      <c r="K144" s="25"/>
      <c r="N144" s="11"/>
    </row>
    <row r="145" spans="1:14" ht="15.75" x14ac:dyDescent="0.25">
      <c r="A145" s="25"/>
      <c r="B145" s="25"/>
      <c r="C145" s="25"/>
      <c r="D145" s="27"/>
      <c r="E145" s="25"/>
      <c r="F145" s="27"/>
      <c r="G145" s="27"/>
      <c r="H145" s="25"/>
      <c r="I145" s="25"/>
      <c r="J145" s="25"/>
      <c r="K145" s="25"/>
      <c r="N145" s="11"/>
    </row>
    <row r="146" spans="1:14" ht="15.75" x14ac:dyDescent="0.25">
      <c r="A146" s="25"/>
      <c r="B146" s="25"/>
      <c r="C146" s="25"/>
      <c r="D146" s="27"/>
      <c r="E146" s="25"/>
      <c r="F146" s="27"/>
      <c r="G146" s="27"/>
      <c r="H146" s="25"/>
      <c r="I146" s="25"/>
      <c r="J146" s="25"/>
      <c r="K146" s="25"/>
      <c r="N146" s="11"/>
    </row>
    <row r="147" spans="1:14" ht="15.75" x14ac:dyDescent="0.25">
      <c r="A147" s="25"/>
      <c r="B147" s="25"/>
      <c r="C147" s="25"/>
      <c r="D147" s="27"/>
      <c r="E147" s="25"/>
      <c r="F147" s="27"/>
      <c r="G147" s="27"/>
      <c r="H147" s="25"/>
      <c r="I147" s="25"/>
      <c r="J147" s="25"/>
      <c r="K147" s="25"/>
      <c r="N147" s="11"/>
    </row>
    <row r="148" spans="1:14" ht="15.75" x14ac:dyDescent="0.25">
      <c r="A148" s="25"/>
      <c r="B148" s="25"/>
      <c r="C148" s="25"/>
      <c r="D148" s="27"/>
      <c r="E148" s="25"/>
      <c r="F148" s="27"/>
      <c r="G148" s="27"/>
      <c r="H148" s="25"/>
      <c r="I148" s="25"/>
      <c r="J148" s="25"/>
      <c r="K148" s="25"/>
      <c r="N148" s="11"/>
    </row>
    <row r="149" spans="1:14" ht="15.75" x14ac:dyDescent="0.25">
      <c r="A149" s="25"/>
      <c r="B149" s="25"/>
      <c r="C149" s="25"/>
      <c r="D149" s="27"/>
      <c r="E149" s="25"/>
      <c r="F149" s="27"/>
      <c r="G149" s="27"/>
      <c r="H149" s="25"/>
      <c r="I149" s="25"/>
      <c r="J149" s="25"/>
      <c r="K149" s="25"/>
      <c r="N149" s="11"/>
    </row>
    <row r="150" spans="1:14" ht="15.75" x14ac:dyDescent="0.25">
      <c r="A150" s="25"/>
      <c r="B150" s="25"/>
      <c r="C150" s="25"/>
      <c r="D150" s="27"/>
      <c r="E150" s="25"/>
      <c r="F150" s="27"/>
      <c r="G150" s="27"/>
      <c r="H150" s="25"/>
      <c r="I150" s="25"/>
      <c r="J150" s="25"/>
      <c r="K150" s="25"/>
      <c r="N150" s="11"/>
    </row>
    <row r="151" spans="1:14" ht="15.75" x14ac:dyDescent="0.25">
      <c r="A151" s="25"/>
      <c r="B151" s="25"/>
      <c r="C151" s="25"/>
      <c r="D151" s="27"/>
      <c r="E151" s="25"/>
      <c r="F151" s="27"/>
      <c r="G151" s="27"/>
      <c r="H151" s="25"/>
      <c r="I151" s="25"/>
      <c r="J151" s="25"/>
      <c r="K151" s="25"/>
      <c r="N151" s="11"/>
    </row>
    <row r="152" spans="1:14" ht="15.75" x14ac:dyDescent="0.25">
      <c r="A152" s="25"/>
      <c r="B152" s="25"/>
      <c r="C152" s="25"/>
      <c r="D152" s="27"/>
      <c r="E152" s="25"/>
      <c r="F152" s="27"/>
      <c r="G152" s="27"/>
      <c r="H152" s="25"/>
      <c r="I152" s="25"/>
      <c r="J152" s="25"/>
      <c r="K152" s="25"/>
      <c r="N152" s="11"/>
    </row>
    <row r="153" spans="1:14" ht="15.75" x14ac:dyDescent="0.25">
      <c r="A153" s="25"/>
      <c r="B153" s="25"/>
      <c r="C153" s="25"/>
      <c r="D153" s="27"/>
      <c r="E153" s="25"/>
      <c r="F153" s="27"/>
      <c r="G153" s="27"/>
      <c r="H153" s="25"/>
      <c r="I153" s="25"/>
      <c r="J153" s="25"/>
      <c r="K153" s="25"/>
      <c r="N153" s="11"/>
    </row>
    <row r="154" spans="1:14" ht="15.75" x14ac:dyDescent="0.25">
      <c r="A154" s="25"/>
      <c r="B154" s="25"/>
      <c r="C154" s="25"/>
      <c r="D154" s="27"/>
      <c r="E154" s="25"/>
      <c r="F154" s="27"/>
      <c r="G154" s="27"/>
      <c r="H154" s="25"/>
      <c r="I154" s="25"/>
      <c r="J154" s="25"/>
      <c r="K154" s="25"/>
      <c r="N154" s="11"/>
    </row>
    <row r="155" spans="1:14" ht="15.75" x14ac:dyDescent="0.25">
      <c r="A155" s="25"/>
      <c r="B155" s="25"/>
      <c r="C155" s="25"/>
      <c r="D155" s="27"/>
      <c r="E155" s="25"/>
      <c r="F155" s="27"/>
      <c r="G155" s="27"/>
      <c r="H155" s="25"/>
      <c r="I155" s="25"/>
      <c r="J155" s="25"/>
      <c r="K155" s="25"/>
      <c r="N155" s="11"/>
    </row>
    <row r="156" spans="1:14" ht="15.75" x14ac:dyDescent="0.25">
      <c r="A156" s="25"/>
      <c r="B156" s="25"/>
      <c r="C156" s="25"/>
      <c r="D156" s="27"/>
      <c r="E156" s="25"/>
      <c r="F156" s="27"/>
      <c r="G156" s="27"/>
      <c r="H156" s="25"/>
      <c r="I156" s="25"/>
      <c r="J156" s="25"/>
      <c r="K156" s="25"/>
      <c r="N156" s="11"/>
    </row>
    <row r="157" spans="1:14" ht="15.75" x14ac:dyDescent="0.25">
      <c r="A157" s="25"/>
      <c r="B157" s="25"/>
      <c r="C157" s="25"/>
      <c r="D157" s="27"/>
      <c r="E157" s="25"/>
      <c r="F157" s="27"/>
      <c r="G157" s="27"/>
      <c r="H157" s="25"/>
      <c r="I157" s="25"/>
      <c r="J157" s="25"/>
      <c r="K157" s="25"/>
      <c r="N157" s="11"/>
    </row>
    <row r="158" spans="1:14" ht="15.75" x14ac:dyDescent="0.25">
      <c r="A158" s="25"/>
      <c r="B158" s="25"/>
      <c r="C158" s="25"/>
      <c r="D158" s="27"/>
      <c r="E158" s="25"/>
      <c r="F158" s="27"/>
      <c r="G158" s="27"/>
      <c r="H158" s="25"/>
      <c r="I158" s="25"/>
      <c r="J158" s="25"/>
      <c r="K158" s="25"/>
      <c r="N158" s="11"/>
    </row>
    <row r="159" spans="1:14" ht="15.75" x14ac:dyDescent="0.25">
      <c r="A159" s="25"/>
      <c r="B159" s="25"/>
      <c r="C159" s="25"/>
      <c r="D159" s="27"/>
      <c r="E159" s="25"/>
      <c r="F159" s="27"/>
      <c r="G159" s="27"/>
      <c r="H159" s="25"/>
      <c r="I159" s="25"/>
      <c r="J159" s="25"/>
      <c r="K159" s="25"/>
      <c r="N159" s="11"/>
    </row>
    <row r="160" spans="1:14" ht="15.75" x14ac:dyDescent="0.25">
      <c r="A160" s="25"/>
      <c r="B160" s="25"/>
      <c r="C160" s="25"/>
      <c r="D160" s="27"/>
      <c r="E160" s="25"/>
      <c r="F160" s="27"/>
      <c r="G160" s="27"/>
      <c r="H160" s="25"/>
      <c r="I160" s="25"/>
      <c r="J160" s="25"/>
      <c r="K160" s="25"/>
      <c r="N160" s="11"/>
    </row>
    <row r="161" spans="1:14" ht="15.75" x14ac:dyDescent="0.25">
      <c r="A161" s="25"/>
      <c r="B161" s="25"/>
      <c r="C161" s="25"/>
      <c r="D161" s="27"/>
      <c r="E161" s="25"/>
      <c r="F161" s="27"/>
      <c r="G161" s="27"/>
      <c r="H161" s="25"/>
      <c r="I161" s="25"/>
      <c r="J161" s="25"/>
      <c r="K161" s="25"/>
      <c r="N161" s="11"/>
    </row>
    <row r="162" spans="1:14" ht="15.75" x14ac:dyDescent="0.25">
      <c r="A162" s="25"/>
      <c r="B162" s="25"/>
      <c r="C162" s="25"/>
      <c r="D162" s="27"/>
      <c r="E162" s="25"/>
      <c r="F162" s="27"/>
      <c r="G162" s="27"/>
      <c r="H162" s="25"/>
      <c r="I162" s="25"/>
      <c r="J162" s="25"/>
      <c r="K162" s="25"/>
      <c r="N162" s="11"/>
    </row>
    <row r="163" spans="1:14" ht="15.75" x14ac:dyDescent="0.25">
      <c r="A163" s="25"/>
      <c r="B163" s="25"/>
      <c r="C163" s="25"/>
      <c r="D163" s="27"/>
      <c r="E163" s="25"/>
      <c r="F163" s="27"/>
      <c r="G163" s="27"/>
      <c r="H163" s="25"/>
      <c r="I163" s="25"/>
      <c r="J163" s="25"/>
      <c r="K163" s="25"/>
      <c r="N163" s="11"/>
    </row>
    <row r="164" spans="1:14" ht="15.75" x14ac:dyDescent="0.25">
      <c r="A164" s="25"/>
      <c r="B164" s="25"/>
      <c r="C164" s="25"/>
      <c r="D164" s="27"/>
      <c r="E164" s="25"/>
      <c r="F164" s="27"/>
      <c r="G164" s="27"/>
      <c r="H164" s="25"/>
      <c r="I164" s="25"/>
      <c r="J164" s="25"/>
      <c r="K164" s="25"/>
      <c r="N164" s="11"/>
    </row>
    <row r="165" spans="1:14" ht="15.75" x14ac:dyDescent="0.25">
      <c r="A165" s="25"/>
      <c r="B165" s="25"/>
      <c r="C165" s="25"/>
      <c r="D165" s="27"/>
      <c r="E165" s="25"/>
      <c r="F165" s="27"/>
      <c r="G165" s="27"/>
      <c r="H165" s="25"/>
      <c r="I165" s="25"/>
      <c r="J165" s="25"/>
      <c r="K165" s="25"/>
      <c r="N165" s="11"/>
    </row>
    <row r="166" spans="1:14" ht="15.75" x14ac:dyDescent="0.25">
      <c r="A166" s="25"/>
      <c r="B166" s="25"/>
      <c r="C166" s="25"/>
      <c r="D166" s="27"/>
      <c r="E166" s="25"/>
      <c r="F166" s="27"/>
      <c r="G166" s="27"/>
      <c r="H166" s="25"/>
      <c r="I166" s="25"/>
      <c r="J166" s="25"/>
      <c r="K166" s="25"/>
      <c r="N166" s="11"/>
    </row>
    <row r="167" spans="1:14" ht="15.75" x14ac:dyDescent="0.25">
      <c r="A167" s="25"/>
      <c r="B167" s="25"/>
      <c r="C167" s="25"/>
      <c r="D167" s="27"/>
      <c r="E167" s="25"/>
      <c r="F167" s="27"/>
      <c r="G167" s="27"/>
      <c r="H167" s="25"/>
      <c r="I167" s="25"/>
      <c r="J167" s="25"/>
      <c r="K167" s="25"/>
      <c r="N167" s="11"/>
    </row>
    <row r="168" spans="1:14" ht="15.75" x14ac:dyDescent="0.25">
      <c r="A168" s="25"/>
      <c r="B168" s="25"/>
      <c r="C168" s="25"/>
      <c r="D168" s="27"/>
      <c r="E168" s="25"/>
      <c r="F168" s="27"/>
      <c r="G168" s="27"/>
      <c r="H168" s="25"/>
      <c r="I168" s="25"/>
      <c r="J168" s="25"/>
      <c r="K168" s="25"/>
      <c r="N168" s="11"/>
    </row>
    <row r="169" spans="1:14" ht="15.75" x14ac:dyDescent="0.25">
      <c r="A169" s="25"/>
      <c r="B169" s="25"/>
      <c r="C169" s="25"/>
      <c r="D169" s="27"/>
      <c r="E169" s="25"/>
      <c r="F169" s="27"/>
      <c r="G169" s="27"/>
      <c r="H169" s="25"/>
      <c r="I169" s="25"/>
      <c r="J169" s="25"/>
      <c r="K169" s="25"/>
      <c r="N169" s="11"/>
    </row>
    <row r="170" spans="1:14" ht="15.75" x14ac:dyDescent="0.25">
      <c r="A170" s="25"/>
      <c r="B170" s="25"/>
      <c r="C170" s="25"/>
      <c r="D170" s="27"/>
      <c r="E170" s="25"/>
      <c r="F170" s="27"/>
      <c r="G170" s="27"/>
      <c r="H170" s="25"/>
      <c r="I170" s="25"/>
      <c r="J170" s="25"/>
      <c r="K170" s="25"/>
      <c r="N170" s="11"/>
    </row>
    <row r="171" spans="1:14" ht="15.75" x14ac:dyDescent="0.25">
      <c r="A171" s="25"/>
      <c r="B171" s="25"/>
      <c r="C171" s="25"/>
      <c r="D171" s="27"/>
      <c r="E171" s="25"/>
      <c r="F171" s="27"/>
      <c r="G171" s="27"/>
      <c r="H171" s="25"/>
      <c r="I171" s="25"/>
      <c r="J171" s="25"/>
      <c r="K171" s="25"/>
      <c r="N171" s="11"/>
    </row>
    <row r="172" spans="1:14" ht="15.75" x14ac:dyDescent="0.25">
      <c r="A172" s="25"/>
      <c r="B172" s="25"/>
      <c r="C172" s="25"/>
      <c r="D172" s="27"/>
      <c r="E172" s="25"/>
      <c r="F172" s="27"/>
      <c r="G172" s="27"/>
      <c r="H172" s="25"/>
      <c r="I172" s="25"/>
      <c r="J172" s="25"/>
      <c r="K172" s="25"/>
      <c r="N172" s="11"/>
    </row>
    <row r="173" spans="1:14" ht="15.75" x14ac:dyDescent="0.25">
      <c r="A173" s="25"/>
      <c r="B173" s="25"/>
      <c r="C173" s="25"/>
      <c r="D173" s="27"/>
      <c r="E173" s="25"/>
      <c r="F173" s="27"/>
      <c r="G173" s="27"/>
      <c r="H173" s="25"/>
      <c r="I173" s="25"/>
      <c r="J173" s="25"/>
      <c r="K173" s="25"/>
      <c r="N173" s="11"/>
    </row>
    <row r="174" spans="1:14" ht="15.75" x14ac:dyDescent="0.25">
      <c r="A174" s="25"/>
      <c r="B174" s="25"/>
      <c r="C174" s="25"/>
      <c r="D174" s="27"/>
      <c r="E174" s="25"/>
      <c r="F174" s="27"/>
      <c r="G174" s="27"/>
      <c r="H174" s="25"/>
      <c r="I174" s="25"/>
      <c r="J174" s="25"/>
      <c r="K174" s="25"/>
      <c r="N174" s="11"/>
    </row>
    <row r="175" spans="1:14" ht="15.75" x14ac:dyDescent="0.25">
      <c r="A175" s="25"/>
      <c r="B175" s="25"/>
      <c r="C175" s="25"/>
      <c r="D175" s="27"/>
      <c r="E175" s="25"/>
      <c r="F175" s="27"/>
      <c r="G175" s="27"/>
      <c r="H175" s="25"/>
      <c r="I175" s="25"/>
      <c r="J175" s="25"/>
      <c r="K175" s="25"/>
      <c r="N175" s="11"/>
    </row>
    <row r="176" spans="1:14" ht="15.75" x14ac:dyDescent="0.25">
      <c r="A176" s="25"/>
      <c r="B176" s="25"/>
      <c r="C176" s="25"/>
      <c r="D176" s="27"/>
      <c r="E176" s="25"/>
      <c r="F176" s="27"/>
      <c r="G176" s="27"/>
      <c r="H176" s="25"/>
      <c r="I176" s="25"/>
      <c r="J176" s="25"/>
      <c r="K176" s="25"/>
      <c r="N176" s="11"/>
    </row>
    <row r="177" spans="1:14" ht="15.75" x14ac:dyDescent="0.25">
      <c r="A177" s="25"/>
      <c r="B177" s="25"/>
      <c r="C177" s="25"/>
      <c r="D177" s="27"/>
      <c r="E177" s="25"/>
      <c r="F177" s="27"/>
      <c r="G177" s="27"/>
      <c r="H177" s="25"/>
      <c r="I177" s="25"/>
      <c r="J177" s="25"/>
      <c r="K177" s="25"/>
      <c r="N177" s="11"/>
    </row>
    <row r="178" spans="1:14" ht="15.75" x14ac:dyDescent="0.25">
      <c r="A178" s="25"/>
      <c r="B178" s="25"/>
      <c r="C178" s="25"/>
      <c r="D178" s="27"/>
      <c r="E178" s="25"/>
      <c r="F178" s="27"/>
      <c r="G178" s="27"/>
      <c r="H178" s="25"/>
      <c r="I178" s="25"/>
      <c r="J178" s="25"/>
      <c r="K178" s="25"/>
      <c r="N178" s="11"/>
    </row>
    <row r="179" spans="1:14" ht="15.75" x14ac:dyDescent="0.25">
      <c r="A179" s="25"/>
      <c r="B179" s="25"/>
      <c r="C179" s="25"/>
      <c r="D179" s="27"/>
      <c r="E179" s="25"/>
      <c r="F179" s="27"/>
      <c r="G179" s="27"/>
      <c r="H179" s="25"/>
      <c r="I179" s="25"/>
      <c r="J179" s="25"/>
      <c r="K179" s="25"/>
      <c r="N179" s="11"/>
    </row>
    <row r="180" spans="1:14" ht="15.75" x14ac:dyDescent="0.25">
      <c r="A180" s="25"/>
      <c r="B180" s="25"/>
      <c r="C180" s="25"/>
      <c r="D180" s="27"/>
      <c r="E180" s="25"/>
      <c r="F180" s="27"/>
      <c r="G180" s="27"/>
      <c r="H180" s="25"/>
      <c r="I180" s="25"/>
      <c r="J180" s="25"/>
      <c r="K180" s="25"/>
      <c r="N180" s="11"/>
    </row>
    <row r="181" spans="1:14" ht="15.75" x14ac:dyDescent="0.25">
      <c r="A181" s="25"/>
      <c r="B181" s="25"/>
      <c r="C181" s="25"/>
      <c r="D181" s="27"/>
      <c r="E181" s="25"/>
      <c r="F181" s="27"/>
      <c r="G181" s="27"/>
      <c r="H181" s="25"/>
      <c r="I181" s="25"/>
      <c r="J181" s="25"/>
      <c r="K181" s="25"/>
      <c r="N181" s="11"/>
    </row>
    <row r="182" spans="1:14" ht="15.75" x14ac:dyDescent="0.25">
      <c r="A182" s="25"/>
      <c r="B182" s="25"/>
      <c r="C182" s="25"/>
      <c r="D182" s="27"/>
      <c r="E182" s="25"/>
      <c r="F182" s="27"/>
      <c r="G182" s="27"/>
      <c r="H182" s="25"/>
      <c r="I182" s="25"/>
      <c r="J182" s="25"/>
      <c r="K182" s="25"/>
      <c r="N182" s="11"/>
    </row>
    <row r="183" spans="1:14" ht="15.75" x14ac:dyDescent="0.25">
      <c r="A183" s="25"/>
      <c r="B183" s="25"/>
      <c r="C183" s="25"/>
      <c r="D183" s="27"/>
      <c r="E183" s="25"/>
      <c r="F183" s="27"/>
      <c r="G183" s="27"/>
      <c r="H183" s="25"/>
      <c r="I183" s="25"/>
      <c r="J183" s="25"/>
      <c r="K183" s="25"/>
      <c r="N183" s="11"/>
    </row>
    <row r="184" spans="1:14" ht="15.75" x14ac:dyDescent="0.25">
      <c r="A184" s="25"/>
      <c r="B184" s="25"/>
      <c r="C184" s="25"/>
      <c r="D184" s="27"/>
      <c r="E184" s="25"/>
      <c r="F184" s="27"/>
      <c r="G184" s="27"/>
      <c r="H184" s="25"/>
      <c r="I184" s="25"/>
      <c r="J184" s="25"/>
      <c r="K184" s="25"/>
      <c r="N184" s="11"/>
    </row>
    <row r="185" spans="1:14" ht="15.75" x14ac:dyDescent="0.25">
      <c r="A185" s="25"/>
      <c r="B185" s="25"/>
      <c r="C185" s="25"/>
      <c r="D185" s="27"/>
      <c r="E185" s="25"/>
      <c r="F185" s="27"/>
      <c r="G185" s="27"/>
      <c r="H185" s="25"/>
      <c r="I185" s="25"/>
      <c r="J185" s="25"/>
      <c r="K185" s="25"/>
      <c r="N185" s="11"/>
    </row>
    <row r="186" spans="1:14" ht="15.75" x14ac:dyDescent="0.25">
      <c r="A186" s="25"/>
      <c r="B186" s="25"/>
      <c r="C186" s="25"/>
      <c r="D186" s="27"/>
      <c r="E186" s="25"/>
      <c r="F186" s="27"/>
      <c r="G186" s="27"/>
      <c r="H186" s="25"/>
      <c r="I186" s="25"/>
      <c r="J186" s="25"/>
      <c r="K186" s="25"/>
      <c r="N186" s="11"/>
    </row>
    <row r="187" spans="1:14" ht="15.75" x14ac:dyDescent="0.25">
      <c r="A187" s="25"/>
      <c r="B187" s="25"/>
      <c r="C187" s="25"/>
      <c r="D187" s="27"/>
      <c r="E187" s="25"/>
      <c r="F187" s="27"/>
      <c r="G187" s="27"/>
      <c r="H187" s="25"/>
      <c r="I187" s="25"/>
      <c r="J187" s="25"/>
      <c r="K187" s="25"/>
      <c r="N187" s="11"/>
    </row>
    <row r="188" spans="1:14" ht="15.75" x14ac:dyDescent="0.25">
      <c r="A188" s="25"/>
      <c r="B188" s="25"/>
      <c r="C188" s="25"/>
      <c r="D188" s="27"/>
      <c r="E188" s="25"/>
      <c r="F188" s="27"/>
      <c r="G188" s="27"/>
      <c r="H188" s="25"/>
      <c r="I188" s="25"/>
      <c r="J188" s="25"/>
      <c r="K188" s="25"/>
      <c r="N188" s="11"/>
    </row>
    <row r="189" spans="1:14" ht="15.75" x14ac:dyDescent="0.25">
      <c r="A189" s="25"/>
      <c r="B189" s="25"/>
      <c r="C189" s="25"/>
      <c r="D189" s="27"/>
      <c r="E189" s="25"/>
      <c r="F189" s="27"/>
      <c r="G189" s="27"/>
      <c r="H189" s="25"/>
      <c r="I189" s="25"/>
      <c r="J189" s="25"/>
      <c r="K189" s="25"/>
      <c r="N189" s="11"/>
    </row>
    <row r="190" spans="1:14" ht="15.75" x14ac:dyDescent="0.25">
      <c r="A190" s="25"/>
      <c r="B190" s="25"/>
      <c r="C190" s="25"/>
      <c r="D190" s="27"/>
      <c r="E190" s="25"/>
      <c r="F190" s="27"/>
      <c r="G190" s="27"/>
      <c r="H190" s="25"/>
      <c r="I190" s="25"/>
      <c r="J190" s="25"/>
      <c r="K190" s="25"/>
      <c r="N190" s="11"/>
    </row>
    <row r="191" spans="1:14" x14ac:dyDescent="0.25">
      <c r="N191" s="11"/>
    </row>
    <row r="192" spans="1:14" x14ac:dyDescent="0.25">
      <c r="N192" s="11"/>
    </row>
    <row r="193" spans="14:14" x14ac:dyDescent="0.25">
      <c r="N193" s="11"/>
    </row>
    <row r="194" spans="14:14" x14ac:dyDescent="0.25">
      <c r="N194" s="11"/>
    </row>
    <row r="195" spans="14:14" x14ac:dyDescent="0.25">
      <c r="N195" s="11"/>
    </row>
    <row r="196" spans="14:14" x14ac:dyDescent="0.25">
      <c r="N196" s="11"/>
    </row>
    <row r="197" spans="14:14" x14ac:dyDescent="0.25">
      <c r="N197" s="11"/>
    </row>
    <row r="198" spans="14:14" x14ac:dyDescent="0.25">
      <c r="N198" s="11"/>
    </row>
    <row r="199" spans="14:14" x14ac:dyDescent="0.25">
      <c r="N199" s="11"/>
    </row>
    <row r="200" spans="14:14" x14ac:dyDescent="0.25">
      <c r="N200" s="11"/>
    </row>
    <row r="201" spans="14:14" x14ac:dyDescent="0.25">
      <c r="N201" s="11"/>
    </row>
    <row r="202" spans="14:14" x14ac:dyDescent="0.25">
      <c r="N202" s="11"/>
    </row>
    <row r="203" spans="14:14" x14ac:dyDescent="0.25">
      <c r="N203" s="11"/>
    </row>
    <row r="204" spans="14:14" x14ac:dyDescent="0.25">
      <c r="N204" s="11"/>
    </row>
    <row r="205" spans="14:14" x14ac:dyDescent="0.25">
      <c r="N205" s="11"/>
    </row>
    <row r="206" spans="14:14" x14ac:dyDescent="0.25">
      <c r="N206" s="11"/>
    </row>
    <row r="207" spans="14:14" x14ac:dyDescent="0.25">
      <c r="N207" s="11"/>
    </row>
    <row r="208" spans="14:14" x14ac:dyDescent="0.25">
      <c r="N208" s="11"/>
    </row>
    <row r="209" spans="14:14" x14ac:dyDescent="0.25">
      <c r="N209" s="11"/>
    </row>
    <row r="210" spans="14:14" x14ac:dyDescent="0.25">
      <c r="N210" s="11"/>
    </row>
    <row r="211" spans="14:14" x14ac:dyDescent="0.25">
      <c r="N211" s="11"/>
    </row>
    <row r="212" spans="14:14" x14ac:dyDescent="0.25">
      <c r="N212" s="11"/>
    </row>
    <row r="213" spans="14:14" x14ac:dyDescent="0.25">
      <c r="N213" s="11"/>
    </row>
    <row r="214" spans="14:14" x14ac:dyDescent="0.25">
      <c r="N214" s="11"/>
    </row>
    <row r="215" spans="14:14" x14ac:dyDescent="0.25">
      <c r="N215" s="11"/>
    </row>
    <row r="216" spans="14:14" x14ac:dyDescent="0.25">
      <c r="N216" s="11"/>
    </row>
    <row r="217" spans="14:14" x14ac:dyDescent="0.25">
      <c r="N217" s="11"/>
    </row>
    <row r="218" spans="14:14" x14ac:dyDescent="0.25">
      <c r="N218" s="11"/>
    </row>
    <row r="219" spans="14:14" x14ac:dyDescent="0.25">
      <c r="N219" s="11"/>
    </row>
    <row r="220" spans="14:14" x14ac:dyDescent="0.25">
      <c r="N220" s="11"/>
    </row>
    <row r="221" spans="14:14" x14ac:dyDescent="0.25">
      <c r="N221" s="11"/>
    </row>
    <row r="222" spans="14:14" x14ac:dyDescent="0.25">
      <c r="N222" s="11"/>
    </row>
    <row r="223" spans="14:14" x14ac:dyDescent="0.25">
      <c r="N223" s="11"/>
    </row>
    <row r="224" spans="14:14" x14ac:dyDescent="0.25">
      <c r="N224" s="11"/>
    </row>
    <row r="225" spans="14:14" x14ac:dyDescent="0.25">
      <c r="N225" s="11"/>
    </row>
    <row r="226" spans="14:14" x14ac:dyDescent="0.25">
      <c r="N226" s="11"/>
    </row>
    <row r="227" spans="14:14" x14ac:dyDescent="0.25">
      <c r="N227" s="11"/>
    </row>
    <row r="228" spans="14:14" x14ac:dyDescent="0.25">
      <c r="N228" s="11"/>
    </row>
    <row r="229" spans="14:14" x14ac:dyDescent="0.25">
      <c r="N229" s="11"/>
    </row>
    <row r="230" spans="14:14" x14ac:dyDescent="0.25">
      <c r="N230" s="11"/>
    </row>
    <row r="231" spans="14:14" x14ac:dyDescent="0.25">
      <c r="N231" s="11"/>
    </row>
    <row r="232" spans="14:14" x14ac:dyDescent="0.25">
      <c r="N232" s="11"/>
    </row>
    <row r="233" spans="14:14" x14ac:dyDescent="0.25">
      <c r="N233" s="11"/>
    </row>
    <row r="234" spans="14:14" x14ac:dyDescent="0.25">
      <c r="N234" s="11"/>
    </row>
    <row r="235" spans="14:14" x14ac:dyDescent="0.25">
      <c r="N235" s="11"/>
    </row>
    <row r="236" spans="14:14" x14ac:dyDescent="0.25">
      <c r="N236" s="11"/>
    </row>
    <row r="237" spans="14:14" x14ac:dyDescent="0.25">
      <c r="N237" s="11"/>
    </row>
    <row r="238" spans="14:14" x14ac:dyDescent="0.25">
      <c r="N238" s="11"/>
    </row>
    <row r="239" spans="14:14" x14ac:dyDescent="0.25">
      <c r="N239" s="11"/>
    </row>
    <row r="240" spans="14:14" x14ac:dyDescent="0.25">
      <c r="N240" s="11"/>
    </row>
    <row r="241" spans="14:14" x14ac:dyDescent="0.25">
      <c r="N241" s="11"/>
    </row>
    <row r="242" spans="14:14" x14ac:dyDescent="0.25">
      <c r="N242" s="11"/>
    </row>
    <row r="243" spans="14:14" x14ac:dyDescent="0.25">
      <c r="N243" s="11"/>
    </row>
    <row r="244" spans="14:14" x14ac:dyDescent="0.25">
      <c r="N244" s="11"/>
    </row>
    <row r="245" spans="14:14" x14ac:dyDescent="0.25">
      <c r="N245" s="11"/>
    </row>
    <row r="246" spans="14:14" x14ac:dyDescent="0.25">
      <c r="N246" s="11"/>
    </row>
    <row r="247" spans="14:14" x14ac:dyDescent="0.25">
      <c r="N247" s="11"/>
    </row>
    <row r="248" spans="14:14" x14ac:dyDescent="0.25">
      <c r="N248" s="11"/>
    </row>
    <row r="249" spans="14:14" x14ac:dyDescent="0.25">
      <c r="N249" s="11"/>
    </row>
    <row r="250" spans="14:14" x14ac:dyDescent="0.25">
      <c r="N250" s="11"/>
    </row>
    <row r="251" spans="14:14" x14ac:dyDescent="0.25">
      <c r="N251" s="11"/>
    </row>
    <row r="252" spans="14:14" x14ac:dyDescent="0.25">
      <c r="N252" s="11"/>
    </row>
    <row r="253" spans="14:14" x14ac:dyDescent="0.25">
      <c r="N253" s="11"/>
    </row>
    <row r="254" spans="14:14" x14ac:dyDescent="0.25">
      <c r="N254" s="11"/>
    </row>
    <row r="255" spans="14:14" x14ac:dyDescent="0.25">
      <c r="N255" s="11"/>
    </row>
    <row r="256" spans="14:14" x14ac:dyDescent="0.25">
      <c r="N256" s="11"/>
    </row>
    <row r="257" spans="14:14" x14ac:dyDescent="0.25">
      <c r="N257" s="11"/>
    </row>
    <row r="258" spans="14:14" x14ac:dyDescent="0.25">
      <c r="N258" s="11"/>
    </row>
    <row r="259" spans="14:14" x14ac:dyDescent="0.25">
      <c r="N259" s="11"/>
    </row>
    <row r="260" spans="14:14" x14ac:dyDescent="0.25">
      <c r="N260" s="11"/>
    </row>
    <row r="261" spans="14:14" x14ac:dyDescent="0.25">
      <c r="N261" s="11"/>
    </row>
    <row r="262" spans="14:14" x14ac:dyDescent="0.25">
      <c r="N262" s="11"/>
    </row>
    <row r="263" spans="14:14" x14ac:dyDescent="0.25">
      <c r="N263" s="11"/>
    </row>
    <row r="264" spans="14:14" x14ac:dyDescent="0.25">
      <c r="N264" s="11"/>
    </row>
    <row r="265" spans="14:14" x14ac:dyDescent="0.25">
      <c r="N265" s="11"/>
    </row>
    <row r="266" spans="14:14" x14ac:dyDescent="0.25">
      <c r="N266" s="11"/>
    </row>
    <row r="267" spans="14:14" x14ac:dyDescent="0.25">
      <c r="N267" s="11"/>
    </row>
    <row r="268" spans="14:14" x14ac:dyDescent="0.25">
      <c r="N268" s="11"/>
    </row>
    <row r="269" spans="14:14" x14ac:dyDescent="0.25">
      <c r="N269" s="11"/>
    </row>
    <row r="270" spans="14:14" x14ac:dyDescent="0.25">
      <c r="N270" s="11"/>
    </row>
    <row r="271" spans="14:14" x14ac:dyDescent="0.25">
      <c r="N271" s="11"/>
    </row>
    <row r="272" spans="14:14" x14ac:dyDescent="0.25">
      <c r="N272" s="11"/>
    </row>
    <row r="273" spans="14:14" x14ac:dyDescent="0.25">
      <c r="N273" s="11"/>
    </row>
    <row r="274" spans="14:14" x14ac:dyDescent="0.25">
      <c r="N274" s="11"/>
    </row>
    <row r="275" spans="14:14" x14ac:dyDescent="0.25">
      <c r="N275" s="11"/>
    </row>
    <row r="276" spans="14:14" x14ac:dyDescent="0.25">
      <c r="N276" s="11"/>
    </row>
    <row r="277" spans="14:14" x14ac:dyDescent="0.25">
      <c r="N277" s="11"/>
    </row>
    <row r="278" spans="14:14" x14ac:dyDescent="0.25">
      <c r="N278" s="11"/>
    </row>
    <row r="279" spans="14:14" x14ac:dyDescent="0.25">
      <c r="N279" s="11"/>
    </row>
    <row r="280" spans="14:14" x14ac:dyDescent="0.25">
      <c r="N280" s="11"/>
    </row>
    <row r="281" spans="14:14" x14ac:dyDescent="0.25">
      <c r="N281" s="11"/>
    </row>
    <row r="282" spans="14:14" x14ac:dyDescent="0.25">
      <c r="N282" s="11"/>
    </row>
    <row r="283" spans="14:14" x14ac:dyDescent="0.25">
      <c r="N283" s="11"/>
    </row>
    <row r="284" spans="14:14" x14ac:dyDescent="0.25">
      <c r="N284" s="11"/>
    </row>
    <row r="285" spans="14:14" x14ac:dyDescent="0.25">
      <c r="N285" s="11"/>
    </row>
    <row r="286" spans="14:14" x14ac:dyDescent="0.25">
      <c r="N286" s="11"/>
    </row>
    <row r="287" spans="14:14" x14ac:dyDescent="0.25">
      <c r="N287" s="11"/>
    </row>
    <row r="288" spans="14:14" x14ac:dyDescent="0.25">
      <c r="N288" s="11"/>
    </row>
    <row r="289" spans="14:14" x14ac:dyDescent="0.25">
      <c r="N289" s="11"/>
    </row>
    <row r="290" spans="14:14" x14ac:dyDescent="0.25">
      <c r="N290" s="11"/>
    </row>
    <row r="291" spans="14:14" x14ac:dyDescent="0.25">
      <c r="N291" s="11"/>
    </row>
    <row r="292" spans="14:14" x14ac:dyDescent="0.25">
      <c r="N292" s="11"/>
    </row>
    <row r="293" spans="14:14" x14ac:dyDescent="0.25">
      <c r="N293" s="11"/>
    </row>
    <row r="294" spans="14:14" x14ac:dyDescent="0.25">
      <c r="N294" s="11"/>
    </row>
    <row r="295" spans="14:14" x14ac:dyDescent="0.25">
      <c r="N295" s="11"/>
    </row>
    <row r="296" spans="14:14" x14ac:dyDescent="0.25">
      <c r="N296" s="11"/>
    </row>
    <row r="297" spans="14:14" x14ac:dyDescent="0.25">
      <c r="N297" s="11"/>
    </row>
    <row r="298" spans="14:14" x14ac:dyDescent="0.25">
      <c r="N298" s="11"/>
    </row>
    <row r="299" spans="14:14" x14ac:dyDescent="0.25">
      <c r="N299" s="11"/>
    </row>
    <row r="300" spans="14:14" x14ac:dyDescent="0.25">
      <c r="N300" s="11"/>
    </row>
    <row r="301" spans="14:14" x14ac:dyDescent="0.25">
      <c r="N301" s="11"/>
    </row>
    <row r="302" spans="14:14" x14ac:dyDescent="0.25">
      <c r="N302" s="11"/>
    </row>
    <row r="303" spans="14:14" x14ac:dyDescent="0.25">
      <c r="N303" s="11"/>
    </row>
    <row r="304" spans="14:14" x14ac:dyDescent="0.25">
      <c r="N304" s="11"/>
    </row>
    <row r="305" spans="14:14" x14ac:dyDescent="0.25">
      <c r="N305" s="11"/>
    </row>
    <row r="306" spans="14:14" x14ac:dyDescent="0.25">
      <c r="N306" s="11"/>
    </row>
    <row r="307" spans="14:14" x14ac:dyDescent="0.25">
      <c r="N307" s="11"/>
    </row>
    <row r="308" spans="14:14" x14ac:dyDescent="0.25">
      <c r="N308" s="11"/>
    </row>
    <row r="309" spans="14:14" x14ac:dyDescent="0.25">
      <c r="N309" s="11"/>
    </row>
    <row r="310" spans="14:14" x14ac:dyDescent="0.25">
      <c r="N310" s="11"/>
    </row>
    <row r="311" spans="14:14" x14ac:dyDescent="0.25">
      <c r="N311" s="11"/>
    </row>
    <row r="312" spans="14:14" x14ac:dyDescent="0.25">
      <c r="N312" s="11"/>
    </row>
    <row r="313" spans="14:14" x14ac:dyDescent="0.25">
      <c r="N313" s="11"/>
    </row>
    <row r="314" spans="14:14" x14ac:dyDescent="0.25">
      <c r="N314" s="11"/>
    </row>
    <row r="315" spans="14:14" x14ac:dyDescent="0.25">
      <c r="N315" s="11"/>
    </row>
    <row r="316" spans="14:14" x14ac:dyDescent="0.25">
      <c r="N316" s="11"/>
    </row>
    <row r="317" spans="14:14" x14ac:dyDescent="0.25">
      <c r="N317" s="11"/>
    </row>
    <row r="318" spans="14:14" x14ac:dyDescent="0.25">
      <c r="N318" s="11"/>
    </row>
    <row r="319" spans="14:14" x14ac:dyDescent="0.25">
      <c r="N319" s="11"/>
    </row>
    <row r="320" spans="14:14" x14ac:dyDescent="0.25">
      <c r="N320" s="11"/>
    </row>
    <row r="321" spans="14:14" x14ac:dyDescent="0.25">
      <c r="N321" s="11"/>
    </row>
    <row r="322" spans="14:14" x14ac:dyDescent="0.25">
      <c r="N322" s="11"/>
    </row>
    <row r="323" spans="14:14" x14ac:dyDescent="0.25">
      <c r="N323" s="11"/>
    </row>
    <row r="324" spans="14:14" x14ac:dyDescent="0.25">
      <c r="N324" s="11"/>
    </row>
    <row r="325" spans="14:14" x14ac:dyDescent="0.25">
      <c r="N325" s="11"/>
    </row>
    <row r="326" spans="14:14" x14ac:dyDescent="0.25">
      <c r="N326" s="11"/>
    </row>
    <row r="327" spans="14:14" x14ac:dyDescent="0.25">
      <c r="N327" s="11"/>
    </row>
    <row r="328" spans="14:14" x14ac:dyDescent="0.25">
      <c r="N328" s="11"/>
    </row>
    <row r="329" spans="14:14" x14ac:dyDescent="0.25">
      <c r="N329" s="11"/>
    </row>
    <row r="330" spans="14:14" x14ac:dyDescent="0.25">
      <c r="N330" s="11"/>
    </row>
    <row r="331" spans="14:14" x14ac:dyDescent="0.25">
      <c r="N331" s="11"/>
    </row>
    <row r="332" spans="14:14" x14ac:dyDescent="0.25">
      <c r="N332" s="11"/>
    </row>
    <row r="333" spans="14:14" x14ac:dyDescent="0.25">
      <c r="N333" s="11"/>
    </row>
    <row r="334" spans="14:14" x14ac:dyDescent="0.25">
      <c r="N334" s="11"/>
    </row>
    <row r="335" spans="14:14" x14ac:dyDescent="0.25">
      <c r="N335" s="11"/>
    </row>
    <row r="336" spans="14:14" x14ac:dyDescent="0.25">
      <c r="N336" s="11"/>
    </row>
    <row r="337" spans="14:14" x14ac:dyDescent="0.25">
      <c r="N337" s="11"/>
    </row>
    <row r="338" spans="14:14" x14ac:dyDescent="0.25">
      <c r="N338" s="11"/>
    </row>
    <row r="339" spans="14:14" x14ac:dyDescent="0.25">
      <c r="N339" s="11"/>
    </row>
    <row r="340" spans="14:14" x14ac:dyDescent="0.25">
      <c r="N340" s="11"/>
    </row>
    <row r="341" spans="14:14" x14ac:dyDescent="0.25">
      <c r="N341" s="11"/>
    </row>
    <row r="342" spans="14:14" x14ac:dyDescent="0.25">
      <c r="N342" s="11"/>
    </row>
    <row r="343" spans="14:14" x14ac:dyDescent="0.25">
      <c r="N343" s="11"/>
    </row>
    <row r="344" spans="14:14" x14ac:dyDescent="0.25">
      <c r="N344" s="11"/>
    </row>
    <row r="345" spans="14:14" x14ac:dyDescent="0.25">
      <c r="N345" s="11"/>
    </row>
    <row r="346" spans="14:14" x14ac:dyDescent="0.25">
      <c r="N346" s="11"/>
    </row>
    <row r="347" spans="14:14" x14ac:dyDescent="0.25">
      <c r="N347" s="11"/>
    </row>
    <row r="348" spans="14:14" x14ac:dyDescent="0.25">
      <c r="N348" s="11"/>
    </row>
    <row r="349" spans="14:14" x14ac:dyDescent="0.25">
      <c r="N349" s="11"/>
    </row>
    <row r="350" spans="14:14" x14ac:dyDescent="0.25">
      <c r="N350" s="11"/>
    </row>
    <row r="351" spans="14:14" x14ac:dyDescent="0.25">
      <c r="N351" s="11"/>
    </row>
    <row r="352" spans="14:14" x14ac:dyDescent="0.25">
      <c r="N352" s="11"/>
    </row>
    <row r="353" spans="14:14" x14ac:dyDescent="0.25">
      <c r="N353" s="11"/>
    </row>
    <row r="354" spans="14:14" x14ac:dyDescent="0.25">
      <c r="N354" s="11"/>
    </row>
    <row r="355" spans="14:14" x14ac:dyDescent="0.25">
      <c r="N355" s="11"/>
    </row>
    <row r="356" spans="14:14" x14ac:dyDescent="0.25">
      <c r="N356" s="11"/>
    </row>
    <row r="357" spans="14:14" x14ac:dyDescent="0.25">
      <c r="N357" s="11"/>
    </row>
    <row r="358" spans="14:14" x14ac:dyDescent="0.25">
      <c r="N358" s="11"/>
    </row>
    <row r="359" spans="14:14" x14ac:dyDescent="0.25">
      <c r="N359" s="11"/>
    </row>
    <row r="360" spans="14:14" x14ac:dyDescent="0.25">
      <c r="N360" s="11"/>
    </row>
    <row r="361" spans="14:14" x14ac:dyDescent="0.25">
      <c r="N361" s="11"/>
    </row>
    <row r="362" spans="14:14" x14ac:dyDescent="0.25">
      <c r="N362" s="11"/>
    </row>
    <row r="363" spans="14:14" x14ac:dyDescent="0.25">
      <c r="N363" s="11"/>
    </row>
    <row r="364" spans="14:14" x14ac:dyDescent="0.25">
      <c r="N364" s="11"/>
    </row>
    <row r="365" spans="14:14" x14ac:dyDescent="0.25">
      <c r="N365" s="11"/>
    </row>
    <row r="366" spans="14:14" x14ac:dyDescent="0.25">
      <c r="N366" s="11"/>
    </row>
    <row r="367" spans="14:14" x14ac:dyDescent="0.25">
      <c r="N367" s="11"/>
    </row>
    <row r="368" spans="14:14" x14ac:dyDescent="0.25">
      <c r="N368" s="11"/>
    </row>
    <row r="369" spans="14:14" x14ac:dyDescent="0.25">
      <c r="N369" s="11"/>
    </row>
    <row r="370" spans="14:14" x14ac:dyDescent="0.25">
      <c r="N370" s="11"/>
    </row>
    <row r="371" spans="14:14" x14ac:dyDescent="0.25">
      <c r="N371" s="11"/>
    </row>
    <row r="372" spans="14:14" x14ac:dyDescent="0.25">
      <c r="N372" s="11"/>
    </row>
    <row r="373" spans="14:14" x14ac:dyDescent="0.25">
      <c r="N373" s="11"/>
    </row>
    <row r="374" spans="14:14" x14ac:dyDescent="0.25">
      <c r="N374" s="11"/>
    </row>
    <row r="375" spans="14:14" x14ac:dyDescent="0.25">
      <c r="N375" s="11"/>
    </row>
    <row r="376" spans="14:14" x14ac:dyDescent="0.25">
      <c r="N376" s="11"/>
    </row>
    <row r="377" spans="14:14" x14ac:dyDescent="0.25">
      <c r="N377" s="11"/>
    </row>
    <row r="378" spans="14:14" x14ac:dyDescent="0.25">
      <c r="N378" s="11"/>
    </row>
    <row r="379" spans="14:14" x14ac:dyDescent="0.25">
      <c r="N379" s="11"/>
    </row>
    <row r="380" spans="14:14" x14ac:dyDescent="0.25">
      <c r="N380" s="11"/>
    </row>
    <row r="381" spans="14:14" x14ac:dyDescent="0.25">
      <c r="N381" s="11"/>
    </row>
    <row r="382" spans="14:14" x14ac:dyDescent="0.25">
      <c r="N382" s="11"/>
    </row>
    <row r="383" spans="14:14" x14ac:dyDescent="0.25">
      <c r="N383" s="11"/>
    </row>
    <row r="384" spans="14:14" x14ac:dyDescent="0.25">
      <c r="N384" s="11"/>
    </row>
    <row r="385" spans="14:14" x14ac:dyDescent="0.25">
      <c r="N385" s="11"/>
    </row>
    <row r="386" spans="14:14" x14ac:dyDescent="0.25">
      <c r="N386" s="11"/>
    </row>
    <row r="387" spans="14:14" x14ac:dyDescent="0.25">
      <c r="N387" s="11"/>
    </row>
    <row r="388" spans="14:14" x14ac:dyDescent="0.25">
      <c r="N388" s="11"/>
    </row>
    <row r="389" spans="14:14" x14ac:dyDescent="0.25">
      <c r="N389" s="11"/>
    </row>
    <row r="390" spans="14:14" x14ac:dyDescent="0.25">
      <c r="N390" s="11"/>
    </row>
    <row r="391" spans="14:14" x14ac:dyDescent="0.25">
      <c r="N391" s="11"/>
    </row>
    <row r="392" spans="14:14" x14ac:dyDescent="0.25">
      <c r="N392" s="11"/>
    </row>
    <row r="393" spans="14:14" x14ac:dyDescent="0.25">
      <c r="N393" s="11"/>
    </row>
    <row r="394" spans="14:14" x14ac:dyDescent="0.25">
      <c r="N394" s="11"/>
    </row>
    <row r="395" spans="14:14" x14ac:dyDescent="0.25">
      <c r="N395" s="11"/>
    </row>
    <row r="396" spans="14:14" x14ac:dyDescent="0.25">
      <c r="N396" s="11"/>
    </row>
    <row r="397" spans="14:14" x14ac:dyDescent="0.25">
      <c r="N397" s="11"/>
    </row>
    <row r="398" spans="14:14" x14ac:dyDescent="0.25">
      <c r="N398" s="11"/>
    </row>
    <row r="399" spans="14:14" x14ac:dyDescent="0.25">
      <c r="N399" s="11"/>
    </row>
    <row r="400" spans="14:14" x14ac:dyDescent="0.25">
      <c r="N400" s="11"/>
    </row>
    <row r="401" spans="14:14" x14ac:dyDescent="0.25">
      <c r="N401" s="11"/>
    </row>
    <row r="402" spans="14:14" x14ac:dyDescent="0.25">
      <c r="N402" s="11"/>
    </row>
    <row r="403" spans="14:14" x14ac:dyDescent="0.25">
      <c r="N403" s="11"/>
    </row>
    <row r="404" spans="14:14" x14ac:dyDescent="0.25">
      <c r="N404" s="11"/>
    </row>
    <row r="405" spans="14:14" x14ac:dyDescent="0.25">
      <c r="N405" s="11"/>
    </row>
    <row r="406" spans="14:14" x14ac:dyDescent="0.25">
      <c r="N406" s="11"/>
    </row>
    <row r="407" spans="14:14" x14ac:dyDescent="0.25">
      <c r="N407" s="11"/>
    </row>
    <row r="408" spans="14:14" x14ac:dyDescent="0.25">
      <c r="N408" s="11"/>
    </row>
    <row r="409" spans="14:14" x14ac:dyDescent="0.25">
      <c r="N409" s="11"/>
    </row>
    <row r="410" spans="14:14" x14ac:dyDescent="0.25">
      <c r="N410" s="11"/>
    </row>
    <row r="411" spans="14:14" x14ac:dyDescent="0.25">
      <c r="N411" s="11"/>
    </row>
    <row r="412" spans="14:14" x14ac:dyDescent="0.25">
      <c r="N412" s="11"/>
    </row>
    <row r="413" spans="14:14" x14ac:dyDescent="0.25">
      <c r="N413" s="11"/>
    </row>
    <row r="414" spans="14:14" x14ac:dyDescent="0.25">
      <c r="N414" s="11"/>
    </row>
    <row r="415" spans="14:14" x14ac:dyDescent="0.25">
      <c r="N415" s="11"/>
    </row>
    <row r="416" spans="14:14" x14ac:dyDescent="0.25">
      <c r="N416" s="11"/>
    </row>
    <row r="417" spans="14:14" x14ac:dyDescent="0.25">
      <c r="N417" s="11"/>
    </row>
    <row r="418" spans="14:14" x14ac:dyDescent="0.25">
      <c r="N418" s="11"/>
    </row>
    <row r="419" spans="14:14" x14ac:dyDescent="0.25">
      <c r="N419" s="11"/>
    </row>
    <row r="420" spans="14:14" x14ac:dyDescent="0.25">
      <c r="N420" s="11"/>
    </row>
    <row r="421" spans="14:14" x14ac:dyDescent="0.25">
      <c r="N421" s="11"/>
    </row>
    <row r="422" spans="14:14" x14ac:dyDescent="0.25">
      <c r="N422" s="11"/>
    </row>
    <row r="423" spans="14:14" x14ac:dyDescent="0.25">
      <c r="N423" s="11"/>
    </row>
    <row r="424" spans="14:14" x14ac:dyDescent="0.25">
      <c r="N424" s="11"/>
    </row>
    <row r="425" spans="14:14" x14ac:dyDescent="0.25">
      <c r="N425" s="11"/>
    </row>
    <row r="426" spans="14:14" x14ac:dyDescent="0.25">
      <c r="N426" s="11"/>
    </row>
    <row r="427" spans="14:14" x14ac:dyDescent="0.25">
      <c r="N427" s="11"/>
    </row>
    <row r="428" spans="14:14" x14ac:dyDescent="0.25">
      <c r="N428" s="11"/>
    </row>
    <row r="429" spans="14:14" x14ac:dyDescent="0.25">
      <c r="N429" s="11"/>
    </row>
    <row r="430" spans="14:14" x14ac:dyDescent="0.25">
      <c r="N430" s="11"/>
    </row>
    <row r="431" spans="14:14" x14ac:dyDescent="0.25">
      <c r="N431" s="11"/>
    </row>
    <row r="432" spans="14:14" x14ac:dyDescent="0.25">
      <c r="N432" s="11"/>
    </row>
    <row r="433" spans="14:14" x14ac:dyDescent="0.25">
      <c r="N433" s="11"/>
    </row>
    <row r="434" spans="14:14" x14ac:dyDescent="0.25">
      <c r="N434" s="11"/>
    </row>
    <row r="435" spans="14:14" x14ac:dyDescent="0.25">
      <c r="N435" s="11"/>
    </row>
    <row r="436" spans="14:14" x14ac:dyDescent="0.25">
      <c r="N436" s="11"/>
    </row>
    <row r="437" spans="14:14" x14ac:dyDescent="0.25">
      <c r="N437" s="11"/>
    </row>
    <row r="438" spans="14:14" x14ac:dyDescent="0.25">
      <c r="N438" s="11"/>
    </row>
    <row r="439" spans="14:14" x14ac:dyDescent="0.25">
      <c r="N439" s="11"/>
    </row>
    <row r="440" spans="14:14" x14ac:dyDescent="0.25">
      <c r="N440" s="11"/>
    </row>
    <row r="441" spans="14:14" x14ac:dyDescent="0.25">
      <c r="N441" s="11"/>
    </row>
    <row r="442" spans="14:14" x14ac:dyDescent="0.25">
      <c r="N442" s="11"/>
    </row>
    <row r="443" spans="14:14" x14ac:dyDescent="0.25">
      <c r="N443" s="11"/>
    </row>
    <row r="444" spans="14:14" x14ac:dyDescent="0.25">
      <c r="N444" s="11"/>
    </row>
    <row r="445" spans="14:14" x14ac:dyDescent="0.25">
      <c r="N445" s="11"/>
    </row>
    <row r="446" spans="14:14" x14ac:dyDescent="0.25">
      <c r="N446" s="11"/>
    </row>
    <row r="447" spans="14:14" x14ac:dyDescent="0.25">
      <c r="N447" s="11"/>
    </row>
    <row r="448" spans="14:14" x14ac:dyDescent="0.25">
      <c r="N448" s="11"/>
    </row>
    <row r="449" spans="14:14" x14ac:dyDescent="0.25">
      <c r="N449" s="11"/>
    </row>
    <row r="450" spans="14:14" x14ac:dyDescent="0.25">
      <c r="N450" s="11"/>
    </row>
    <row r="451" spans="14:14" x14ac:dyDescent="0.25">
      <c r="N451" s="11"/>
    </row>
    <row r="452" spans="14:14" x14ac:dyDescent="0.25">
      <c r="N452" s="11"/>
    </row>
    <row r="453" spans="14:14" x14ac:dyDescent="0.25">
      <c r="N453" s="11"/>
    </row>
    <row r="454" spans="14:14" x14ac:dyDescent="0.25">
      <c r="N454" s="11"/>
    </row>
    <row r="455" spans="14:14" x14ac:dyDescent="0.25">
      <c r="N455" s="11"/>
    </row>
    <row r="456" spans="14:14" x14ac:dyDescent="0.25">
      <c r="N456" s="11"/>
    </row>
    <row r="457" spans="14:14" x14ac:dyDescent="0.25">
      <c r="N457" s="11"/>
    </row>
    <row r="458" spans="14:14" x14ac:dyDescent="0.25">
      <c r="N458" s="11"/>
    </row>
    <row r="459" spans="14:14" x14ac:dyDescent="0.25">
      <c r="N459" s="11"/>
    </row>
    <row r="460" spans="14:14" x14ac:dyDescent="0.25">
      <c r="N460" s="11"/>
    </row>
    <row r="461" spans="14:14" x14ac:dyDescent="0.25">
      <c r="N461" s="11"/>
    </row>
    <row r="462" spans="14:14" x14ac:dyDescent="0.25">
      <c r="N462" s="11"/>
    </row>
    <row r="463" spans="14:14" x14ac:dyDescent="0.25">
      <c r="N463" s="11"/>
    </row>
    <row r="464" spans="14:14" x14ac:dyDescent="0.25">
      <c r="N464" s="11"/>
    </row>
    <row r="465" spans="14:14" x14ac:dyDescent="0.25">
      <c r="N465" s="11"/>
    </row>
    <row r="466" spans="14:14" x14ac:dyDescent="0.25">
      <c r="N466" s="11"/>
    </row>
    <row r="467" spans="14:14" x14ac:dyDescent="0.25">
      <c r="N467" s="11"/>
    </row>
    <row r="469" spans="14:14" x14ac:dyDescent="0.25">
      <c r="N469" s="11"/>
    </row>
    <row r="470" spans="14:14" x14ac:dyDescent="0.25">
      <c r="N470" s="11"/>
    </row>
    <row r="471" spans="14:14" x14ac:dyDescent="0.25">
      <c r="N471" s="11"/>
    </row>
    <row r="472" spans="14:14" x14ac:dyDescent="0.25">
      <c r="N472" s="11"/>
    </row>
    <row r="473" spans="14:14" x14ac:dyDescent="0.25">
      <c r="N473" s="11"/>
    </row>
    <row r="474" spans="14:14" x14ac:dyDescent="0.25">
      <c r="N474" s="11"/>
    </row>
    <row r="475" spans="14:14" x14ac:dyDescent="0.25">
      <c r="N475" s="11"/>
    </row>
    <row r="476" spans="14:14" x14ac:dyDescent="0.25">
      <c r="N476" s="11"/>
    </row>
    <row r="477" spans="14:14" x14ac:dyDescent="0.25">
      <c r="N477" s="11"/>
    </row>
    <row r="478" spans="14:14" x14ac:dyDescent="0.25">
      <c r="N478" s="11"/>
    </row>
    <row r="479" spans="14:14" x14ac:dyDescent="0.25">
      <c r="N479" s="11"/>
    </row>
    <row r="480" spans="14:14" x14ac:dyDescent="0.25">
      <c r="N480" s="11"/>
    </row>
    <row r="481" spans="14:14" x14ac:dyDescent="0.25">
      <c r="N481" s="11"/>
    </row>
    <row r="482" spans="14:14" x14ac:dyDescent="0.25">
      <c r="N482" s="11"/>
    </row>
    <row r="483" spans="14:14" x14ac:dyDescent="0.25">
      <c r="N483" s="11"/>
    </row>
    <row r="484" spans="14:14" x14ac:dyDescent="0.25">
      <c r="N484" s="11"/>
    </row>
    <row r="485" spans="14:14" x14ac:dyDescent="0.25">
      <c r="N485" s="11"/>
    </row>
    <row r="486" spans="14:14" x14ac:dyDescent="0.25">
      <c r="N486" s="11"/>
    </row>
    <row r="487" spans="14:14" x14ac:dyDescent="0.25">
      <c r="N487" s="11"/>
    </row>
    <row r="488" spans="14:14" x14ac:dyDescent="0.25">
      <c r="N488" s="11"/>
    </row>
    <row r="489" spans="14:14" x14ac:dyDescent="0.25">
      <c r="N489" s="11"/>
    </row>
    <row r="490" spans="14:14" x14ac:dyDescent="0.25">
      <c r="N490" s="11"/>
    </row>
    <row r="491" spans="14:14" x14ac:dyDescent="0.25">
      <c r="N491" s="11"/>
    </row>
    <row r="492" spans="14:14" x14ac:dyDescent="0.25">
      <c r="N492" s="11"/>
    </row>
    <row r="493" spans="14:14" x14ac:dyDescent="0.25">
      <c r="N493" s="11"/>
    </row>
    <row r="494" spans="14:14" x14ac:dyDescent="0.25">
      <c r="N494" s="11"/>
    </row>
    <row r="495" spans="14:14" x14ac:dyDescent="0.25">
      <c r="N495" s="11"/>
    </row>
    <row r="496" spans="14:14" x14ac:dyDescent="0.25">
      <c r="N496" s="11"/>
    </row>
    <row r="497" spans="14:14" x14ac:dyDescent="0.25">
      <c r="N497" s="11"/>
    </row>
    <row r="498" spans="14:14" x14ac:dyDescent="0.25">
      <c r="N498" s="11"/>
    </row>
    <row r="499" spans="14:14" x14ac:dyDescent="0.25">
      <c r="N499" s="11"/>
    </row>
    <row r="500" spans="14:14" x14ac:dyDescent="0.25">
      <c r="N500" s="11"/>
    </row>
    <row r="501" spans="14:14" x14ac:dyDescent="0.25">
      <c r="N501" s="11"/>
    </row>
    <row r="502" spans="14:14" x14ac:dyDescent="0.25">
      <c r="N502" s="11"/>
    </row>
    <row r="503" spans="14:14" x14ac:dyDescent="0.25">
      <c r="N503" s="11"/>
    </row>
    <row r="504" spans="14:14" x14ac:dyDescent="0.25">
      <c r="N504" s="11"/>
    </row>
    <row r="505" spans="14:14" x14ac:dyDescent="0.25">
      <c r="N505" s="11"/>
    </row>
    <row r="506" spans="14:14" x14ac:dyDescent="0.25">
      <c r="N506" s="11"/>
    </row>
    <row r="507" spans="14:14" x14ac:dyDescent="0.25">
      <c r="N507" s="11"/>
    </row>
    <row r="508" spans="14:14" x14ac:dyDescent="0.25">
      <c r="N508" s="11"/>
    </row>
    <row r="509" spans="14:14" x14ac:dyDescent="0.25">
      <c r="N509" s="11"/>
    </row>
    <row r="510" spans="14:14" x14ac:dyDescent="0.25">
      <c r="N510" s="11"/>
    </row>
    <row r="511" spans="14:14" x14ac:dyDescent="0.25">
      <c r="N511" s="11"/>
    </row>
    <row r="512" spans="14:14" x14ac:dyDescent="0.25">
      <c r="N512" s="11"/>
    </row>
    <row r="513" spans="14:14" x14ac:dyDescent="0.25">
      <c r="N513" s="11"/>
    </row>
    <row r="514" spans="14:14" x14ac:dyDescent="0.25">
      <c r="N514" s="11"/>
    </row>
    <row r="515" spans="14:14" x14ac:dyDescent="0.25">
      <c r="N515" s="11"/>
    </row>
    <row r="516" spans="14:14" x14ac:dyDescent="0.25">
      <c r="N516" s="11"/>
    </row>
    <row r="517" spans="14:14" x14ac:dyDescent="0.25">
      <c r="N517" s="11"/>
    </row>
    <row r="518" spans="14:14" x14ac:dyDescent="0.25">
      <c r="N518" s="11"/>
    </row>
    <row r="519" spans="14:14" x14ac:dyDescent="0.25">
      <c r="N519" s="11"/>
    </row>
    <row r="520" spans="14:14" x14ac:dyDescent="0.25">
      <c r="N520" s="11"/>
    </row>
    <row r="521" spans="14:14" x14ac:dyDescent="0.25">
      <c r="N521" s="11"/>
    </row>
    <row r="522" spans="14:14" x14ac:dyDescent="0.25">
      <c r="N522" s="11"/>
    </row>
    <row r="523" spans="14:14" x14ac:dyDescent="0.25">
      <c r="N523" s="11"/>
    </row>
    <row r="524" spans="14:14" x14ac:dyDescent="0.25">
      <c r="N524" s="11"/>
    </row>
    <row r="525" spans="14:14" x14ac:dyDescent="0.25">
      <c r="N525" s="11"/>
    </row>
    <row r="526" spans="14:14" x14ac:dyDescent="0.25">
      <c r="N526" s="11"/>
    </row>
    <row r="527" spans="14:14" x14ac:dyDescent="0.25">
      <c r="N527" s="11"/>
    </row>
    <row r="528" spans="14:14" x14ac:dyDescent="0.25">
      <c r="N528" s="11"/>
    </row>
    <row r="529" spans="14:14" x14ac:dyDescent="0.25">
      <c r="N529" s="11"/>
    </row>
    <row r="530" spans="14:14" x14ac:dyDescent="0.25">
      <c r="N530" s="11"/>
    </row>
    <row r="531" spans="14:14" x14ac:dyDescent="0.25">
      <c r="N531" s="11"/>
    </row>
    <row r="532" spans="14:14" x14ac:dyDescent="0.25">
      <c r="N532" s="11"/>
    </row>
    <row r="533" spans="14:14" x14ac:dyDescent="0.25">
      <c r="N533" s="11"/>
    </row>
    <row r="534" spans="14:14" x14ac:dyDescent="0.25">
      <c r="N534" s="11"/>
    </row>
    <row r="535" spans="14:14" x14ac:dyDescent="0.25">
      <c r="N535" s="11"/>
    </row>
    <row r="536" spans="14:14" x14ac:dyDescent="0.25">
      <c r="N536" s="11"/>
    </row>
    <row r="537" spans="14:14" x14ac:dyDescent="0.25">
      <c r="N537" s="11"/>
    </row>
    <row r="538" spans="14:14" x14ac:dyDescent="0.25">
      <c r="N538" s="11"/>
    </row>
    <row r="539" spans="14:14" x14ac:dyDescent="0.25">
      <c r="N539" s="11"/>
    </row>
    <row r="540" spans="14:14" x14ac:dyDescent="0.25">
      <c r="N540" s="11"/>
    </row>
    <row r="541" spans="14:14" x14ac:dyDescent="0.25">
      <c r="N541" s="11"/>
    </row>
    <row r="542" spans="14:14" x14ac:dyDescent="0.25">
      <c r="N542" s="11"/>
    </row>
    <row r="543" spans="14:14" x14ac:dyDescent="0.25">
      <c r="N543" s="11"/>
    </row>
    <row r="544" spans="14:14" x14ac:dyDescent="0.25">
      <c r="N544" s="11"/>
    </row>
    <row r="545" spans="14:14" x14ac:dyDescent="0.25">
      <c r="N545" s="11"/>
    </row>
    <row r="546" spans="14:14" x14ac:dyDescent="0.25">
      <c r="N546" s="11"/>
    </row>
    <row r="547" spans="14:14" x14ac:dyDescent="0.25">
      <c r="N547" s="11"/>
    </row>
    <row r="548" spans="14:14" x14ac:dyDescent="0.25">
      <c r="N548" s="11"/>
    </row>
    <row r="549" spans="14:14" x14ac:dyDescent="0.25">
      <c r="N549" s="11"/>
    </row>
    <row r="550" spans="14:14" x14ac:dyDescent="0.25">
      <c r="N550" s="11"/>
    </row>
    <row r="551" spans="14:14" x14ac:dyDescent="0.25">
      <c r="N551" s="11"/>
    </row>
    <row r="552" spans="14:14" x14ac:dyDescent="0.25">
      <c r="N552" s="11"/>
    </row>
    <row r="553" spans="14:14" x14ac:dyDescent="0.25">
      <c r="N553" s="11"/>
    </row>
    <row r="554" spans="14:14" x14ac:dyDescent="0.25">
      <c r="N554" s="11"/>
    </row>
    <row r="555" spans="14:14" x14ac:dyDescent="0.25">
      <c r="N555" s="11"/>
    </row>
    <row r="556" spans="14:14" x14ac:dyDescent="0.25">
      <c r="N556" s="11"/>
    </row>
    <row r="557" spans="14:14" x14ac:dyDescent="0.25">
      <c r="N557" s="11"/>
    </row>
    <row r="558" spans="14:14" x14ac:dyDescent="0.25">
      <c r="N558" s="11"/>
    </row>
    <row r="559" spans="14:14" x14ac:dyDescent="0.25">
      <c r="N559" s="11"/>
    </row>
    <row r="560" spans="14:14" x14ac:dyDescent="0.25">
      <c r="N560" s="11"/>
    </row>
    <row r="561" spans="14:14" x14ac:dyDescent="0.25">
      <c r="N561" s="11"/>
    </row>
    <row r="562" spans="14:14" x14ac:dyDescent="0.25">
      <c r="N562" s="11"/>
    </row>
    <row r="563" spans="14:14" x14ac:dyDescent="0.25">
      <c r="N563" s="11"/>
    </row>
    <row r="564" spans="14:14" x14ac:dyDescent="0.25">
      <c r="N564" s="11"/>
    </row>
    <row r="565" spans="14:14" x14ac:dyDescent="0.25">
      <c r="N565" s="11"/>
    </row>
    <row r="566" spans="14:14" x14ac:dyDescent="0.25">
      <c r="N566" s="11"/>
    </row>
    <row r="567" spans="14:14" x14ac:dyDescent="0.25">
      <c r="N567" s="11"/>
    </row>
    <row r="568" spans="14:14" x14ac:dyDescent="0.25">
      <c r="N568" s="11"/>
    </row>
    <row r="569" spans="14:14" x14ac:dyDescent="0.25">
      <c r="N569" s="11"/>
    </row>
    <row r="570" spans="14:14" x14ac:dyDescent="0.25">
      <c r="N570" s="11"/>
    </row>
    <row r="571" spans="14:14" x14ac:dyDescent="0.25">
      <c r="N571" s="11"/>
    </row>
    <row r="572" spans="14:14" x14ac:dyDescent="0.25">
      <c r="N572" s="11"/>
    </row>
    <row r="573" spans="14:14" x14ac:dyDescent="0.25">
      <c r="N573" s="11"/>
    </row>
    <row r="574" spans="14:14" x14ac:dyDescent="0.25">
      <c r="N574" s="11"/>
    </row>
    <row r="575" spans="14:14" x14ac:dyDescent="0.25">
      <c r="N575" s="11"/>
    </row>
    <row r="576" spans="14:14" x14ac:dyDescent="0.25">
      <c r="N576" s="11"/>
    </row>
    <row r="577" spans="14:14" x14ac:dyDescent="0.25">
      <c r="N577" s="11"/>
    </row>
    <row r="578" spans="14:14" x14ac:dyDescent="0.25">
      <c r="N578" s="11"/>
    </row>
    <row r="579" spans="14:14" x14ac:dyDescent="0.25">
      <c r="N579" s="11"/>
    </row>
    <row r="580" spans="14:14" x14ac:dyDescent="0.25">
      <c r="N580" s="11"/>
    </row>
    <row r="581" spans="14:14" x14ac:dyDescent="0.25">
      <c r="N581" s="11"/>
    </row>
    <row r="582" spans="14:14" x14ac:dyDescent="0.25">
      <c r="N582" s="11"/>
    </row>
    <row r="583" spans="14:14" x14ac:dyDescent="0.25">
      <c r="N583" s="11"/>
    </row>
    <row r="584" spans="14:14" x14ac:dyDescent="0.25">
      <c r="N584" s="11"/>
    </row>
    <row r="585" spans="14:14" x14ac:dyDescent="0.25">
      <c r="N585" s="11"/>
    </row>
    <row r="586" spans="14:14" x14ac:dyDescent="0.25">
      <c r="N586" s="11"/>
    </row>
    <row r="587" spans="14:14" x14ac:dyDescent="0.25">
      <c r="N587" s="11"/>
    </row>
    <row r="588" spans="14:14" x14ac:dyDescent="0.25">
      <c r="N588" s="11"/>
    </row>
    <row r="589" spans="14:14" x14ac:dyDescent="0.25">
      <c r="N589" s="11"/>
    </row>
    <row r="590" spans="14:14" x14ac:dyDescent="0.25">
      <c r="N590" s="11"/>
    </row>
    <row r="591" spans="14:14" x14ac:dyDescent="0.25">
      <c r="N591" s="11"/>
    </row>
    <row r="592" spans="14:14" x14ac:dyDescent="0.25">
      <c r="N592" s="11"/>
    </row>
    <row r="593" spans="14:14" x14ac:dyDescent="0.25">
      <c r="N593" s="11"/>
    </row>
    <row r="594" spans="14:14" x14ac:dyDescent="0.25">
      <c r="N594" s="11"/>
    </row>
    <row r="595" spans="14:14" x14ac:dyDescent="0.25">
      <c r="N595" s="11"/>
    </row>
    <row r="596" spans="14:14" x14ac:dyDescent="0.25">
      <c r="N596" s="11"/>
    </row>
    <row r="597" spans="14:14" x14ac:dyDescent="0.25">
      <c r="N597" s="11"/>
    </row>
    <row r="598" spans="14:14" x14ac:dyDescent="0.25">
      <c r="N598" s="11"/>
    </row>
    <row r="599" spans="14:14" x14ac:dyDescent="0.25">
      <c r="N599" s="11"/>
    </row>
    <row r="600" spans="14:14" x14ac:dyDescent="0.25">
      <c r="N600" s="11"/>
    </row>
    <row r="601" spans="14:14" x14ac:dyDescent="0.25">
      <c r="N601" s="11"/>
    </row>
    <row r="602" spans="14:14" x14ac:dyDescent="0.25">
      <c r="N602" s="11"/>
    </row>
    <row r="603" spans="14:14" x14ac:dyDescent="0.25">
      <c r="N603" s="11"/>
    </row>
    <row r="604" spans="14:14" x14ac:dyDescent="0.25">
      <c r="N604" s="11"/>
    </row>
    <row r="605" spans="14:14" x14ac:dyDescent="0.25">
      <c r="N605" s="11"/>
    </row>
    <row r="606" spans="14:14" x14ac:dyDescent="0.25">
      <c r="N606" s="11"/>
    </row>
    <row r="607" spans="14:14" x14ac:dyDescent="0.25">
      <c r="N607" s="11"/>
    </row>
    <row r="608" spans="14:14" x14ac:dyDescent="0.25">
      <c r="N608" s="11"/>
    </row>
    <row r="609" spans="14:14" x14ac:dyDescent="0.25">
      <c r="N609" s="11"/>
    </row>
    <row r="610" spans="14:14" x14ac:dyDescent="0.25">
      <c r="N610" s="11"/>
    </row>
    <row r="611" spans="14:14" x14ac:dyDescent="0.25">
      <c r="N611" s="11"/>
    </row>
    <row r="612" spans="14:14" x14ac:dyDescent="0.25">
      <c r="N612" s="11"/>
    </row>
    <row r="613" spans="14:14" x14ac:dyDescent="0.25">
      <c r="N613" s="11"/>
    </row>
    <row r="614" spans="14:14" x14ac:dyDescent="0.25">
      <c r="N614" s="11"/>
    </row>
    <row r="615" spans="14:14" x14ac:dyDescent="0.25">
      <c r="N615" s="11"/>
    </row>
    <row r="616" spans="14:14" x14ac:dyDescent="0.25">
      <c r="N616" s="11"/>
    </row>
    <row r="617" spans="14:14" x14ac:dyDescent="0.25">
      <c r="N617" s="11"/>
    </row>
    <row r="618" spans="14:14" x14ac:dyDescent="0.25">
      <c r="N618" s="11"/>
    </row>
    <row r="619" spans="14:14" x14ac:dyDescent="0.25">
      <c r="N619" s="11"/>
    </row>
    <row r="620" spans="14:14" x14ac:dyDescent="0.25">
      <c r="N620" s="11"/>
    </row>
    <row r="621" spans="14:14" x14ac:dyDescent="0.25">
      <c r="N621" s="11"/>
    </row>
    <row r="622" spans="14:14" x14ac:dyDescent="0.25">
      <c r="N622" s="11"/>
    </row>
    <row r="623" spans="14:14" x14ac:dyDescent="0.25">
      <c r="N623" s="11"/>
    </row>
    <row r="624" spans="14:14" x14ac:dyDescent="0.25">
      <c r="N624" s="11"/>
    </row>
    <row r="625" spans="14:14" x14ac:dyDescent="0.25">
      <c r="N625" s="11"/>
    </row>
    <row r="626" spans="14:14" x14ac:dyDescent="0.25">
      <c r="N626" s="11"/>
    </row>
    <row r="627" spans="14:14" x14ac:dyDescent="0.25">
      <c r="N627" s="11"/>
    </row>
    <row r="628" spans="14:14" x14ac:dyDescent="0.25">
      <c r="N628" s="11"/>
    </row>
    <row r="629" spans="14:14" x14ac:dyDescent="0.25">
      <c r="N629" s="11"/>
    </row>
    <row r="630" spans="14:14" x14ac:dyDescent="0.25">
      <c r="N630" s="11"/>
    </row>
    <row r="631" spans="14:14" x14ac:dyDescent="0.25">
      <c r="N631" s="11"/>
    </row>
    <row r="632" spans="14:14" x14ac:dyDescent="0.25">
      <c r="N632" s="11"/>
    </row>
    <row r="633" spans="14:14" x14ac:dyDescent="0.25">
      <c r="N633" s="11"/>
    </row>
    <row r="634" spans="14:14" x14ac:dyDescent="0.25">
      <c r="N634" s="11"/>
    </row>
    <row r="635" spans="14:14" x14ac:dyDescent="0.25">
      <c r="N635" s="11"/>
    </row>
    <row r="636" spans="14:14" x14ac:dyDescent="0.25">
      <c r="N636" s="11"/>
    </row>
    <row r="637" spans="14:14" x14ac:dyDescent="0.25">
      <c r="N637" s="11"/>
    </row>
    <row r="638" spans="14:14" x14ac:dyDescent="0.25">
      <c r="N638" s="11"/>
    </row>
    <row r="639" spans="14:14" x14ac:dyDescent="0.25">
      <c r="N639" s="11"/>
    </row>
    <row r="640" spans="14:14" x14ac:dyDescent="0.25">
      <c r="N640" s="11"/>
    </row>
    <row r="641" spans="14:14" x14ac:dyDescent="0.25">
      <c r="N641" s="11"/>
    </row>
    <row r="642" spans="14:14" x14ac:dyDescent="0.25">
      <c r="N642" s="11"/>
    </row>
    <row r="643" spans="14:14" x14ac:dyDescent="0.25">
      <c r="N643" s="11"/>
    </row>
    <row r="644" spans="14:14" x14ac:dyDescent="0.25">
      <c r="N644" s="11"/>
    </row>
    <row r="645" spans="14:14" x14ac:dyDescent="0.25">
      <c r="N645" s="11"/>
    </row>
    <row r="646" spans="14:14" x14ac:dyDescent="0.25">
      <c r="N646" s="11"/>
    </row>
    <row r="647" spans="14:14" x14ac:dyDescent="0.25">
      <c r="N647" s="11"/>
    </row>
    <row r="648" spans="14:14" x14ac:dyDescent="0.25">
      <c r="N648" s="11"/>
    </row>
    <row r="649" spans="14:14" x14ac:dyDescent="0.25">
      <c r="N649" s="11"/>
    </row>
    <row r="650" spans="14:14" x14ac:dyDescent="0.25">
      <c r="N650" s="11"/>
    </row>
    <row r="651" spans="14:14" x14ac:dyDescent="0.25">
      <c r="N651" s="11"/>
    </row>
    <row r="652" spans="14:14" x14ac:dyDescent="0.25">
      <c r="N652" s="11"/>
    </row>
    <row r="653" spans="14:14" x14ac:dyDescent="0.25">
      <c r="N653" s="11"/>
    </row>
    <row r="654" spans="14:14" x14ac:dyDescent="0.25">
      <c r="N654" s="11"/>
    </row>
    <row r="655" spans="14:14" x14ac:dyDescent="0.25">
      <c r="N655" s="11"/>
    </row>
    <row r="656" spans="14:14" x14ac:dyDescent="0.25">
      <c r="N656" s="11"/>
    </row>
    <row r="657" spans="14:14" x14ac:dyDescent="0.25">
      <c r="N657" s="11"/>
    </row>
    <row r="658" spans="14:14" x14ac:dyDescent="0.25">
      <c r="N658" s="11"/>
    </row>
    <row r="659" spans="14:14" x14ac:dyDescent="0.25">
      <c r="N659" s="11"/>
    </row>
    <row r="660" spans="14:14" x14ac:dyDescent="0.25">
      <c r="N660" s="11"/>
    </row>
    <row r="661" spans="14:14" x14ac:dyDescent="0.25">
      <c r="N661" s="11"/>
    </row>
    <row r="662" spans="14:14" x14ac:dyDescent="0.25">
      <c r="N662" s="11"/>
    </row>
    <row r="663" spans="14:14" x14ac:dyDescent="0.25">
      <c r="N663" s="11"/>
    </row>
    <row r="664" spans="14:14" x14ac:dyDescent="0.25">
      <c r="N664" s="11"/>
    </row>
    <row r="665" spans="14:14" x14ac:dyDescent="0.25">
      <c r="N665" s="11"/>
    </row>
    <row r="666" spans="14:14" x14ac:dyDescent="0.25">
      <c r="N666" s="11"/>
    </row>
    <row r="667" spans="14:14" x14ac:dyDescent="0.25">
      <c r="N667" s="11"/>
    </row>
    <row r="668" spans="14:14" x14ac:dyDescent="0.25">
      <c r="N668" s="11"/>
    </row>
    <row r="669" spans="14:14" x14ac:dyDescent="0.25">
      <c r="N669" s="11"/>
    </row>
    <row r="670" spans="14:14" x14ac:dyDescent="0.25">
      <c r="N670" s="11"/>
    </row>
    <row r="671" spans="14:14" x14ac:dyDescent="0.25">
      <c r="N671" s="11"/>
    </row>
    <row r="672" spans="14:14" x14ac:dyDescent="0.25">
      <c r="N672" s="11"/>
    </row>
    <row r="673" spans="14:14" x14ac:dyDescent="0.25">
      <c r="N673" s="11"/>
    </row>
    <row r="674" spans="14:14" x14ac:dyDescent="0.25">
      <c r="N674" s="11"/>
    </row>
    <row r="675" spans="14:14" x14ac:dyDescent="0.25">
      <c r="N675" s="11"/>
    </row>
    <row r="676" spans="14:14" x14ac:dyDescent="0.25">
      <c r="N676" s="11"/>
    </row>
    <row r="677" spans="14:14" x14ac:dyDescent="0.25">
      <c r="N677" s="11"/>
    </row>
    <row r="678" spans="14:14" x14ac:dyDescent="0.25">
      <c r="N678" s="11"/>
    </row>
    <row r="679" spans="14:14" x14ac:dyDescent="0.25">
      <c r="N679" s="11"/>
    </row>
    <row r="680" spans="14:14" x14ac:dyDescent="0.25">
      <c r="N680" s="11"/>
    </row>
    <row r="681" spans="14:14" x14ac:dyDescent="0.25">
      <c r="N681" s="11"/>
    </row>
    <row r="682" spans="14:14" x14ac:dyDescent="0.25">
      <c r="N682" s="11"/>
    </row>
    <row r="683" spans="14:14" x14ac:dyDescent="0.25">
      <c r="N683" s="11"/>
    </row>
    <row r="684" spans="14:14" x14ac:dyDescent="0.25">
      <c r="N684" s="11"/>
    </row>
    <row r="685" spans="14:14" x14ac:dyDescent="0.25">
      <c r="N685" s="11"/>
    </row>
    <row r="686" spans="14:14" x14ac:dyDescent="0.25">
      <c r="N686" s="11"/>
    </row>
    <row r="687" spans="14:14" x14ac:dyDescent="0.25">
      <c r="N687" s="11"/>
    </row>
    <row r="688" spans="14:14" x14ac:dyDescent="0.25">
      <c r="N688" s="11"/>
    </row>
    <row r="689" spans="14:14" x14ac:dyDescent="0.25">
      <c r="N689" s="11"/>
    </row>
    <row r="690" spans="14:14" x14ac:dyDescent="0.25">
      <c r="N690" s="11"/>
    </row>
    <row r="691" spans="14:14" x14ac:dyDescent="0.25">
      <c r="N691" s="11"/>
    </row>
    <row r="692" spans="14:14" x14ac:dyDescent="0.25">
      <c r="N692" s="11"/>
    </row>
    <row r="693" spans="14:14" x14ac:dyDescent="0.25">
      <c r="N693" s="11"/>
    </row>
    <row r="694" spans="14:14" x14ac:dyDescent="0.25">
      <c r="N694" s="11"/>
    </row>
    <row r="695" spans="14:14" x14ac:dyDescent="0.25">
      <c r="N695" s="11"/>
    </row>
    <row r="696" spans="14:14" x14ac:dyDescent="0.25">
      <c r="N696" s="11"/>
    </row>
    <row r="697" spans="14:14" x14ac:dyDescent="0.25">
      <c r="N697" s="11"/>
    </row>
    <row r="698" spans="14:14" x14ac:dyDescent="0.25">
      <c r="N698" s="11"/>
    </row>
    <row r="699" spans="14:14" x14ac:dyDescent="0.25">
      <c r="N699" s="11"/>
    </row>
    <row r="700" spans="14:14" x14ac:dyDescent="0.25">
      <c r="N700" s="11"/>
    </row>
    <row r="701" spans="14:14" x14ac:dyDescent="0.25">
      <c r="N701" s="11"/>
    </row>
    <row r="702" spans="14:14" x14ac:dyDescent="0.25">
      <c r="N702" s="11"/>
    </row>
    <row r="703" spans="14:14" x14ac:dyDescent="0.25">
      <c r="N703" s="11"/>
    </row>
    <row r="704" spans="14:14" x14ac:dyDescent="0.25">
      <c r="N704" s="11"/>
    </row>
    <row r="705" spans="14:14" x14ac:dyDescent="0.25">
      <c r="N705" s="11"/>
    </row>
    <row r="706" spans="14:14" x14ac:dyDescent="0.25">
      <c r="N706" s="11"/>
    </row>
    <row r="707" spans="14:14" x14ac:dyDescent="0.25">
      <c r="N707" s="11"/>
    </row>
    <row r="708" spans="14:14" x14ac:dyDescent="0.25">
      <c r="N708" s="11"/>
    </row>
    <row r="709" spans="14:14" x14ac:dyDescent="0.25">
      <c r="N709" s="11"/>
    </row>
    <row r="710" spans="14:14" x14ac:dyDescent="0.25">
      <c r="N710" s="11"/>
    </row>
    <row r="711" spans="14:14" x14ac:dyDescent="0.25">
      <c r="N711" s="11"/>
    </row>
    <row r="712" spans="14:14" x14ac:dyDescent="0.25">
      <c r="N712" s="11"/>
    </row>
    <row r="713" spans="14:14" x14ac:dyDescent="0.25">
      <c r="N713" s="11"/>
    </row>
    <row r="714" spans="14:14" x14ac:dyDescent="0.25">
      <c r="N714" s="11"/>
    </row>
    <row r="715" spans="14:14" x14ac:dyDescent="0.25">
      <c r="N715" s="11"/>
    </row>
    <row r="716" spans="14:14" x14ac:dyDescent="0.25">
      <c r="N716" s="11"/>
    </row>
    <row r="717" spans="14:14" x14ac:dyDescent="0.25">
      <c r="N717" s="11"/>
    </row>
    <row r="718" spans="14:14" x14ac:dyDescent="0.25">
      <c r="N718" s="11"/>
    </row>
    <row r="719" spans="14:14" x14ac:dyDescent="0.25">
      <c r="N719" s="11"/>
    </row>
    <row r="720" spans="14:14" x14ac:dyDescent="0.25">
      <c r="N720" s="11"/>
    </row>
    <row r="721" spans="14:14" x14ac:dyDescent="0.25">
      <c r="N721" s="11"/>
    </row>
    <row r="722" spans="14:14" x14ac:dyDescent="0.25">
      <c r="N722" s="11"/>
    </row>
    <row r="723" spans="14:14" x14ac:dyDescent="0.25">
      <c r="N723" s="11"/>
    </row>
    <row r="724" spans="14:14" x14ac:dyDescent="0.25">
      <c r="N724" s="11"/>
    </row>
    <row r="725" spans="14:14" x14ac:dyDescent="0.25">
      <c r="N725" s="11"/>
    </row>
    <row r="726" spans="14:14" x14ac:dyDescent="0.25">
      <c r="N726" s="11"/>
    </row>
    <row r="727" spans="14:14" x14ac:dyDescent="0.25">
      <c r="N727" s="11"/>
    </row>
    <row r="728" spans="14:14" x14ac:dyDescent="0.25">
      <c r="N728" s="11"/>
    </row>
    <row r="729" spans="14:14" x14ac:dyDescent="0.25">
      <c r="N729" s="11"/>
    </row>
    <row r="730" spans="14:14" x14ac:dyDescent="0.25">
      <c r="N730" s="11"/>
    </row>
    <row r="731" spans="14:14" x14ac:dyDescent="0.25">
      <c r="N731" s="11"/>
    </row>
    <row r="732" spans="14:14" x14ac:dyDescent="0.25">
      <c r="N732" s="11"/>
    </row>
    <row r="733" spans="14:14" x14ac:dyDescent="0.25">
      <c r="N733" s="11"/>
    </row>
    <row r="734" spans="14:14" x14ac:dyDescent="0.25">
      <c r="N734" s="11"/>
    </row>
    <row r="735" spans="14:14" x14ac:dyDescent="0.25">
      <c r="N735" s="11"/>
    </row>
    <row r="736" spans="14:14" x14ac:dyDescent="0.25">
      <c r="N736" s="11"/>
    </row>
    <row r="737" spans="14:14" x14ac:dyDescent="0.25">
      <c r="N737" s="11"/>
    </row>
    <row r="738" spans="14:14" x14ac:dyDescent="0.25">
      <c r="N738" s="11"/>
    </row>
    <row r="739" spans="14:14" x14ac:dyDescent="0.25">
      <c r="N739" s="11"/>
    </row>
    <row r="740" spans="14:14" x14ac:dyDescent="0.25">
      <c r="N740" s="11"/>
    </row>
    <row r="741" spans="14:14" x14ac:dyDescent="0.25">
      <c r="N741" s="11"/>
    </row>
    <row r="742" spans="14:14" x14ac:dyDescent="0.25">
      <c r="N742" s="11"/>
    </row>
    <row r="743" spans="14:14" x14ac:dyDescent="0.25">
      <c r="N743" s="11"/>
    </row>
    <row r="744" spans="14:14" x14ac:dyDescent="0.25">
      <c r="N744" s="11"/>
    </row>
    <row r="745" spans="14:14" x14ac:dyDescent="0.25">
      <c r="N745" s="11"/>
    </row>
    <row r="746" spans="14:14" x14ac:dyDescent="0.25">
      <c r="N746" s="11"/>
    </row>
    <row r="747" spans="14:14" x14ac:dyDescent="0.25">
      <c r="N747" s="11"/>
    </row>
    <row r="748" spans="14:14" x14ac:dyDescent="0.25">
      <c r="N748" s="11"/>
    </row>
    <row r="749" spans="14:14" x14ac:dyDescent="0.25">
      <c r="N749" s="11"/>
    </row>
    <row r="750" spans="14:14" x14ac:dyDescent="0.25">
      <c r="N750" s="11"/>
    </row>
    <row r="751" spans="14:14" x14ac:dyDescent="0.25">
      <c r="N751" s="11"/>
    </row>
    <row r="752" spans="14:14" x14ac:dyDescent="0.25">
      <c r="N752" s="11"/>
    </row>
    <row r="753" spans="14:14" x14ac:dyDescent="0.25">
      <c r="N753" s="11"/>
    </row>
    <row r="754" spans="14:14" x14ac:dyDescent="0.25">
      <c r="N754" s="11"/>
    </row>
    <row r="755" spans="14:14" x14ac:dyDescent="0.25">
      <c r="N755" s="11"/>
    </row>
    <row r="756" spans="14:14" x14ac:dyDescent="0.25">
      <c r="N756" s="11"/>
    </row>
    <row r="757" spans="14:14" x14ac:dyDescent="0.25">
      <c r="N757" s="11"/>
    </row>
    <row r="758" spans="14:14" x14ac:dyDescent="0.25">
      <c r="N758" s="11"/>
    </row>
    <row r="759" spans="14:14" x14ac:dyDescent="0.25">
      <c r="N759" s="11"/>
    </row>
    <row r="760" spans="14:14" x14ac:dyDescent="0.25">
      <c r="N760" s="11"/>
    </row>
    <row r="761" spans="14:14" x14ac:dyDescent="0.25">
      <c r="N761" s="11"/>
    </row>
    <row r="762" spans="14:14" x14ac:dyDescent="0.25">
      <c r="N762" s="11"/>
    </row>
    <row r="763" spans="14:14" x14ac:dyDescent="0.25">
      <c r="N763" s="11"/>
    </row>
    <row r="764" spans="14:14" x14ac:dyDescent="0.25">
      <c r="N764" s="11"/>
    </row>
    <row r="765" spans="14:14" x14ac:dyDescent="0.25">
      <c r="N765" s="11"/>
    </row>
    <row r="766" spans="14:14" x14ac:dyDescent="0.25">
      <c r="N766" s="11"/>
    </row>
    <row r="767" spans="14:14" x14ac:dyDescent="0.25">
      <c r="N767" s="11"/>
    </row>
    <row r="768" spans="14:14" x14ac:dyDescent="0.25">
      <c r="N768" s="11"/>
    </row>
    <row r="769" spans="14:14" x14ac:dyDescent="0.25">
      <c r="N769" s="11"/>
    </row>
    <row r="770" spans="14:14" x14ac:dyDescent="0.25">
      <c r="N770" s="11"/>
    </row>
    <row r="771" spans="14:14" x14ac:dyDescent="0.25">
      <c r="N771" s="11"/>
    </row>
    <row r="772" spans="14:14" x14ac:dyDescent="0.25">
      <c r="N772" s="11"/>
    </row>
    <row r="773" spans="14:14" x14ac:dyDescent="0.25">
      <c r="N773" s="11"/>
    </row>
    <row r="774" spans="14:14" x14ac:dyDescent="0.25">
      <c r="N774" s="11"/>
    </row>
    <row r="775" spans="14:14" x14ac:dyDescent="0.25">
      <c r="N775" s="11"/>
    </row>
    <row r="776" spans="14:14" x14ac:dyDescent="0.25">
      <c r="N776" s="11"/>
    </row>
    <row r="777" spans="14:14" x14ac:dyDescent="0.25">
      <c r="N777" s="11"/>
    </row>
    <row r="778" spans="14:14" x14ac:dyDescent="0.25">
      <c r="N778" s="11"/>
    </row>
    <row r="779" spans="14:14" x14ac:dyDescent="0.25">
      <c r="N779" s="11"/>
    </row>
    <row r="780" spans="14:14" x14ac:dyDescent="0.25">
      <c r="N780" s="11"/>
    </row>
    <row r="781" spans="14:14" x14ac:dyDescent="0.25">
      <c r="N781" s="11"/>
    </row>
    <row r="782" spans="14:14" x14ac:dyDescent="0.25">
      <c r="N782" s="11"/>
    </row>
    <row r="783" spans="14:14" x14ac:dyDescent="0.25">
      <c r="N783" s="11"/>
    </row>
    <row r="784" spans="14:14" x14ac:dyDescent="0.25">
      <c r="N784" s="11"/>
    </row>
    <row r="785" spans="14:14" x14ac:dyDescent="0.25">
      <c r="N785" s="11"/>
    </row>
    <row r="786" spans="14:14" x14ac:dyDescent="0.25">
      <c r="N786" s="11"/>
    </row>
    <row r="787" spans="14:14" x14ac:dyDescent="0.25">
      <c r="N787" s="11"/>
    </row>
    <row r="788" spans="14:14" x14ac:dyDescent="0.25">
      <c r="N788" s="11"/>
    </row>
    <row r="789" spans="14:14" x14ac:dyDescent="0.25">
      <c r="N789" s="11"/>
    </row>
    <row r="790" spans="14:14" x14ac:dyDescent="0.25">
      <c r="N790" s="11"/>
    </row>
    <row r="791" spans="14:14" x14ac:dyDescent="0.25">
      <c r="N791" s="11"/>
    </row>
    <row r="792" spans="14:14" x14ac:dyDescent="0.25">
      <c r="N792" s="11"/>
    </row>
    <row r="793" spans="14:14" x14ac:dyDescent="0.25">
      <c r="N793" s="11"/>
    </row>
    <row r="794" spans="14:14" x14ac:dyDescent="0.25">
      <c r="N794" s="11"/>
    </row>
    <row r="795" spans="14:14" x14ac:dyDescent="0.25">
      <c r="N795" s="11"/>
    </row>
    <row r="796" spans="14:14" x14ac:dyDescent="0.25">
      <c r="N796" s="11"/>
    </row>
    <row r="797" spans="14:14" x14ac:dyDescent="0.25">
      <c r="N797" s="11"/>
    </row>
    <row r="798" spans="14:14" x14ac:dyDescent="0.25">
      <c r="N798" s="11"/>
    </row>
    <row r="799" spans="14:14" x14ac:dyDescent="0.25">
      <c r="N799" s="11"/>
    </row>
    <row r="800" spans="14:14" x14ac:dyDescent="0.25">
      <c r="N800" s="11"/>
    </row>
    <row r="801" spans="14:14" x14ac:dyDescent="0.25">
      <c r="N801" s="11"/>
    </row>
    <row r="802" spans="14:14" x14ac:dyDescent="0.25">
      <c r="N802" s="11"/>
    </row>
    <row r="803" spans="14:14" x14ac:dyDescent="0.25">
      <c r="N803" s="11"/>
    </row>
    <row r="804" spans="14:14" x14ac:dyDescent="0.25">
      <c r="N804" s="11"/>
    </row>
    <row r="805" spans="14:14" x14ac:dyDescent="0.25">
      <c r="N805" s="11"/>
    </row>
    <row r="806" spans="14:14" x14ac:dyDescent="0.25">
      <c r="N806" s="11"/>
    </row>
    <row r="807" spans="14:14" x14ac:dyDescent="0.25">
      <c r="N807" s="11"/>
    </row>
    <row r="808" spans="14:14" x14ac:dyDescent="0.25">
      <c r="N808" s="11"/>
    </row>
    <row r="809" spans="14:14" x14ac:dyDescent="0.25">
      <c r="N809" s="11"/>
    </row>
    <row r="810" spans="14:14" x14ac:dyDescent="0.25">
      <c r="N810" s="11"/>
    </row>
    <row r="811" spans="14:14" x14ac:dyDescent="0.25">
      <c r="N811" s="11"/>
    </row>
    <row r="812" spans="14:14" x14ac:dyDescent="0.25">
      <c r="N812" s="11"/>
    </row>
    <row r="813" spans="14:14" x14ac:dyDescent="0.25">
      <c r="N813" s="11"/>
    </row>
    <row r="814" spans="14:14" x14ac:dyDescent="0.25">
      <c r="N814" s="11"/>
    </row>
    <row r="815" spans="14:14" x14ac:dyDescent="0.25">
      <c r="N815" s="11"/>
    </row>
    <row r="816" spans="14:14" x14ac:dyDescent="0.25">
      <c r="N816" s="11"/>
    </row>
    <row r="817" spans="14:14" x14ac:dyDescent="0.25">
      <c r="N817" s="11"/>
    </row>
    <row r="818" spans="14:14" x14ac:dyDescent="0.25">
      <c r="N818" s="11"/>
    </row>
    <row r="819" spans="14:14" x14ac:dyDescent="0.25">
      <c r="N819" s="11"/>
    </row>
    <row r="820" spans="14:14" x14ac:dyDescent="0.25">
      <c r="N820" s="11"/>
    </row>
    <row r="821" spans="14:14" x14ac:dyDescent="0.25">
      <c r="N821" s="11"/>
    </row>
    <row r="822" spans="14:14" x14ac:dyDescent="0.25">
      <c r="N822" s="11"/>
    </row>
    <row r="823" spans="14:14" x14ac:dyDescent="0.25">
      <c r="N823" s="11"/>
    </row>
    <row r="824" spans="14:14" x14ac:dyDescent="0.25">
      <c r="N824" s="11"/>
    </row>
    <row r="825" spans="14:14" x14ac:dyDescent="0.25">
      <c r="N825" s="11"/>
    </row>
    <row r="826" spans="14:14" x14ac:dyDescent="0.25">
      <c r="N826" s="11"/>
    </row>
    <row r="858" spans="14:14" x14ac:dyDescent="0.25">
      <c r="N858" s="11"/>
    </row>
    <row r="859" spans="14:14" x14ac:dyDescent="0.25">
      <c r="N859" s="11"/>
    </row>
    <row r="860" spans="14:14" x14ac:dyDescent="0.25">
      <c r="N860" s="11"/>
    </row>
    <row r="861" spans="14:14" x14ac:dyDescent="0.25">
      <c r="N861" s="11"/>
    </row>
    <row r="862" spans="14:14" x14ac:dyDescent="0.25">
      <c r="N862" s="11"/>
    </row>
    <row r="863" spans="14:14" x14ac:dyDescent="0.25">
      <c r="N863" s="11"/>
    </row>
    <row r="865" spans="14:14" x14ac:dyDescent="0.25">
      <c r="N865" s="11"/>
    </row>
    <row r="866" spans="14:14" x14ac:dyDescent="0.25">
      <c r="N866" s="11"/>
    </row>
    <row r="867" spans="14:14" x14ac:dyDescent="0.25">
      <c r="N867" s="11"/>
    </row>
    <row r="868" spans="14:14" x14ac:dyDescent="0.25">
      <c r="N868" s="11"/>
    </row>
    <row r="869" spans="14:14" x14ac:dyDescent="0.25">
      <c r="N869" s="11"/>
    </row>
    <row r="871" spans="14:14" x14ac:dyDescent="0.25">
      <c r="N871" s="11"/>
    </row>
    <row r="872" spans="14:14" x14ac:dyDescent="0.25">
      <c r="N872" s="11"/>
    </row>
    <row r="873" spans="14:14" x14ac:dyDescent="0.25">
      <c r="N873" s="11"/>
    </row>
    <row r="874" spans="14:14" x14ac:dyDescent="0.25">
      <c r="N874" s="11"/>
    </row>
    <row r="876" spans="14:14" x14ac:dyDescent="0.25">
      <c r="N876" s="11"/>
    </row>
    <row r="879" spans="14:14" x14ac:dyDescent="0.25">
      <c r="N879" s="11"/>
    </row>
    <row r="880" spans="14:14" x14ac:dyDescent="0.25">
      <c r="N880" s="11"/>
    </row>
    <row r="882" spans="14:14" x14ac:dyDescent="0.25">
      <c r="N882" s="11"/>
    </row>
    <row r="883" spans="14:14" x14ac:dyDescent="0.25">
      <c r="N883" s="11"/>
    </row>
    <row r="884" spans="14:14" x14ac:dyDescent="0.25">
      <c r="N884" s="11"/>
    </row>
    <row r="885" spans="14:14" x14ac:dyDescent="0.25">
      <c r="N885" s="11"/>
    </row>
    <row r="886" spans="14:14" x14ac:dyDescent="0.25">
      <c r="N886" s="11"/>
    </row>
    <row r="887" spans="14:14" x14ac:dyDescent="0.25">
      <c r="N887" s="11"/>
    </row>
    <row r="888" spans="14:14" x14ac:dyDescent="0.25">
      <c r="N888" s="11"/>
    </row>
    <row r="889" spans="14:14" x14ac:dyDescent="0.25">
      <c r="N889" s="11"/>
    </row>
    <row r="894" spans="14:14" x14ac:dyDescent="0.25">
      <c r="N894" s="11"/>
    </row>
    <row r="899" spans="14:14" x14ac:dyDescent="0.25">
      <c r="N899" s="11"/>
    </row>
    <row r="900" spans="14:14" x14ac:dyDescent="0.25">
      <c r="N900" s="11"/>
    </row>
    <row r="901" spans="14:14" x14ac:dyDescent="0.25">
      <c r="N901" s="11"/>
    </row>
    <row r="905" spans="14:14" x14ac:dyDescent="0.25">
      <c r="N905" s="11"/>
    </row>
    <row r="911" spans="14:14" x14ac:dyDescent="0.25">
      <c r="N911" s="11"/>
    </row>
  </sheetData>
  <autoFilter ref="B68:B125"/>
  <mergeCells count="32">
    <mergeCell ref="A130:K130"/>
    <mergeCell ref="D131:E131"/>
    <mergeCell ref="D132:D141"/>
    <mergeCell ref="F132:F141"/>
    <mergeCell ref="G132:G141"/>
    <mergeCell ref="D68:D126"/>
    <mergeCell ref="F68:F126"/>
    <mergeCell ref="G68:G126"/>
    <mergeCell ref="D27:D31"/>
    <mergeCell ref="E27:E31"/>
    <mergeCell ref="F27:F31"/>
    <mergeCell ref="G27:G31"/>
    <mergeCell ref="D42:D44"/>
    <mergeCell ref="D45:D51"/>
    <mergeCell ref="D52:D62"/>
    <mergeCell ref="A66:K66"/>
    <mergeCell ref="D67:E67"/>
    <mergeCell ref="H27:H31"/>
    <mergeCell ref="D32:D41"/>
    <mergeCell ref="E32:E62"/>
    <mergeCell ref="F32:F62"/>
    <mergeCell ref="G32:G62"/>
    <mergeCell ref="H32:H62"/>
    <mergeCell ref="A1:K1"/>
    <mergeCell ref="D2:E2"/>
    <mergeCell ref="D3:D9"/>
    <mergeCell ref="E3:E26"/>
    <mergeCell ref="F3:F26"/>
    <mergeCell ref="G3:G26"/>
    <mergeCell ref="H3:H26"/>
    <mergeCell ref="D10:D14"/>
    <mergeCell ref="D15:D26"/>
  </mergeCells>
  <pageMargins left="0.7" right="0.7"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DS thu hồi Muối</vt:lpstr>
      <vt:lpstr>DS thu hồi Nội Đình</vt:lpstr>
      <vt:lpstr>DS thu hồi Trại Hai</vt:lpstr>
      <vt:lpstr>DS thu hồi đất Yên Thịnh</vt:lpstr>
      <vt:lpstr>DS thu hồi Nội Chùa</vt:lpstr>
      <vt:lpstr>DS thu hồi Đống Vừng</vt:lpstr>
      <vt:lpstr>Thon Noi Dinh</vt:lpstr>
      <vt:lpstr>DS Thành Hạnh Yên Thịnh</vt:lpstr>
      <vt:lpstr>DS Thành Hạnh Yên Thịnh (2)</vt:lpstr>
      <vt:lpstr>'DS thu hồi Nội Chùa'!HOTEN</vt:lpstr>
      <vt:lpstr>'DS thu hồi Nội Đình'!HOTEN</vt:lpstr>
      <vt:lpstr>'DS thu hồi đất Yên Thịnh'!Print_Area</vt:lpstr>
      <vt:lpstr>'DS thu hồi Đống Vừng'!Print_Area</vt:lpstr>
      <vt:lpstr>'DS thu hồi Muối'!Print_Area</vt:lpstr>
      <vt:lpstr>'DS thu hồi Nội Chùa'!Print_Area</vt:lpstr>
      <vt:lpstr>'DS thu hồi Nội Đình'!Print_Area</vt:lpstr>
      <vt:lpstr>'DS thu hồi Trại Hai'!Print_Area</vt:lpstr>
      <vt:lpstr>'DS thu hồi đất Yên Thịnh'!Print_Titles</vt:lpstr>
      <vt:lpstr>'DS thu hồi Đống Vừng'!Print_Titles</vt:lpstr>
      <vt:lpstr>'DS thu hồi Muối'!Print_Titles</vt:lpstr>
      <vt:lpstr>'DS thu hồi Nội Chùa'!Print_Titles</vt:lpstr>
      <vt:lpstr>'DS thu hồi Nội Đình'!Print_Titles</vt:lpstr>
      <vt:lpstr>'DS thu hồi Trại Hai'!Print_Titles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2024-05-12T04:51:57Z</cp:lastPrinted>
  <dcterms:created xsi:type="dcterms:W3CDTF">2022-10-13T00:15:31Z</dcterms:created>
  <dcterms:modified xsi:type="dcterms:W3CDTF">2024-05-13T02:35:48Z</dcterms:modified>
</cp:coreProperties>
</file>